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'первонач'!$A$1:$E$168</definedName>
  </definedNames>
  <calcPr fullCalcOnLoad="1"/>
</workbook>
</file>

<file path=xl/sharedStrings.xml><?xml version="1.0" encoding="utf-8"?>
<sst xmlns="http://schemas.openxmlformats.org/spreadsheetml/2006/main" count="188" uniqueCount="106">
  <si>
    <t>Главный распорядитель, распорядитель</t>
  </si>
  <si>
    <t>Наименование субвенций, субсидий из краевого бюджета</t>
  </si>
  <si>
    <t>2019 г.
Сумма,
тыс. руб</t>
  </si>
  <si>
    <t>Итого по распорядителю:</t>
  </si>
  <si>
    <t xml:space="preserve">Субсидии на выравнивание обеспеченности муниципальных образований края по реализации ими их отдельных расходных обязательств 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</si>
  <si>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</si>
  <si>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</si>
  <si>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</si>
  <si>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</si>
  <si>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</si>
  <si>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</si>
  <si>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</si>
  <si>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</si>
  <si>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</si>
  <si>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</si>
  <si>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</si>
  <si>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 по законодательству Российской Федерации и Красноярского края  на 2019 год и плановый период 2020 - 2021 годы.</t>
  </si>
  <si>
    <t>Администрация Пировского района</t>
  </si>
  <si>
    <t>Финансовое управление администрации Пировского района</t>
  </si>
  <si>
    <t>Отдел социальной защиты населения администрации Пировского района</t>
  </si>
  <si>
    <t xml:space="preserve"> Субвенции бюджетам муниципальных образований края 
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2019 год и плановый период  2020 - 2021 годов
</t>
  </si>
  <si>
    <t xml:space="preserve">Субвенция  бюджетам 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2019 год и плановый период 2020-2021 годов </t>
  </si>
  <si>
    <t>Распределение субвенций бюджетам муниципальных образований края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2019 год 
и плановый период 2020-2021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</si>
  <si>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2019 год и плановый период 2020-2021 годов</t>
  </si>
  <si>
    <t>Управление образования администрации Пировского  района</t>
  </si>
  <si>
    <t>Субвенция бюджетам муниципальных образований края государственными полномочиями по обеспечению  отдыха  и оздоровления детей на 2019 год и плановый период 2020-2021гг.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</si>
  <si>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  на 2019 год и плановый период 2020-2021 годов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</si>
  <si>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на 2019 год и плановый период 2020-2021 годов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</si>
  <si>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  на 2019 год и плановый период  2020 - 2021 годов
</t>
  </si>
  <si>
    <t>2021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</si>
  <si>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2019 год и плановый период 2020-2021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</si>
  <si>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2019год и плановый период 2020-2021гг.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</si>
  <si>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2019 год и плановый период 2020-2021 годов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</si>
  <si>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2019 год и плановый период 2020-2021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</si>
  <si>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2019 год и плановый период 2020-2021 годов 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</si>
  <si>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на 2019 год и плановый период 2020 - 2021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</si>
  <si>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2019 год и плановый период 2020-2021 годов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</si>
  <si>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на 2019 год и плановый период 2020-2021 годов 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</si>
  <si>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на 2019 год и плановый период 2020-2021 годов  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</si>
  <si>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</si>
  <si>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</si>
  <si>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Алтатский с/с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</si>
  <si>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</si>
  <si>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</si>
  <si>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</si>
  <si>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</si>
  <si>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</si>
  <si>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</si>
  <si>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</si>
  <si>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</si>
  <si>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2019 год и плановый период 2020-2021 годов</t>
  </si>
  <si>
    <t>Троицкий с/с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</si>
  <si>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2019 год и на плановый период 2020 - 2021 годов"</t>
  </si>
  <si>
    <t xml:space="preserve">Субвенции, субсидии и иные межбюджетные трансферты, выделенные бюджету Пировского муниципального района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</si>
  <si>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</si>
  <si>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</si>
  <si>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</si>
  <si>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</si>
  <si>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</si>
  <si>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</si>
  <si>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</si>
  <si>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</si>
  <si>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</si>
  <si>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</si>
  <si>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</si>
  <si>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</si>
  <si>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</si>
  <si>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</si>
  <si>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</si>
  <si>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</si>
  <si>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</si>
  <si>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Прочие 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</si>
  <si>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</si>
  <si>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</si>
  <si>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</si>
  <si>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</si>
  <si>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</si>
  <si>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</si>
  <si>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</si>
  <si>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</si>
  <si>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</si>
  <si>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</si>
  <si>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</si>
  <si>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</si>
  <si>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</si>
  <si>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</si>
  <si>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</si>
  <si>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</si>
  <si>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</si>
  <si>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</si>
  <si>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</si>
  <si>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</si>
  <si>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</si>
  <si>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Мероприятия,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</si>
  <si>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</si>
  <si>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</si>
  <si>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</si>
  <si>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Субсидии бюджетам муниципальных образований за содействие развитию налогового потенциала в рамках подпрограммы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</si>
  <si>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Субсидии бюджетам муниципальных образований за содействие развитию налогового потенциала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</si>
  <si>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</si>
  <si>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Субсидии бюджетам муниципальных образований за содействие развитию налогового потенциала  </t>
  </si>
  <si>
    <t xml:space="preserve"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 </t>
  </si>
  <si>
    <t>Субсидии бюджетам муниципальных районов на обеспечение с 1 октября 2019 года повышения на 4,3 процента минимальных размеров окладов (должностных окладов), ставок заработной платы работников бюджетной сферы Красноярского края, которым представляется региональная выплата, и размеры заработной платы отдельных категорий работников бюджетной сферы Краксноярского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осполнительной власти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</si>
  <si>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</si>
  <si>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 xml:space="preserve">                                                                                                                      Приложение    № 7</t>
  </si>
  <si>
    <t xml:space="preserve">                                                                                                                         от 26.12.2019г. № 52-287р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</si>
</sst>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wrapText="1"/>
    </xf>
    <xf numFmtId="172" fontId="52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 horizontal="left" wrapText="1"/>
    </xf>
    <xf numFmtId="4" fontId="52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172" fontId="5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horizontal="left" vertical="justify" wrapText="1"/>
    </xf>
    <xf numFmtId="0" fontId="54" fillId="0" borderId="10" xfId="0" applyFont="1" applyBorder="1" applyAlignment="1">
      <alignment horizontal="justify" vertical="top"/>
    </xf>
    <xf numFmtId="0" fontId="3" fillId="33" borderId="10" xfId="0" applyNumberFormat="1" applyFont="1" applyFill="1" applyBorder="1" applyAlignment="1">
      <alignment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vertical="justify" wrapText="1"/>
    </xf>
    <xf numFmtId="49" fontId="54" fillId="33" borderId="10" xfId="0" applyNumberFormat="1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6"/>
  <sheetViews>
    <sheetView tabSelected="1" workbookViewId="0" topLeftCell="A1">
      <selection activeCell="B3" sqref="B3:E3"/>
    </sheetView>
  </sheetViews>
  <sheetFormatPr defaultColWidth="9.00390625" defaultRowHeight="12.75"/>
  <cols>
    <col min="1" max="1" width="16.75390625" style="1" customWidth="1"/>
    <col min="2" max="2" width="65.125" style="41" customWidth="1"/>
    <col min="3" max="4" width="10.00390625" style="41" customWidth="1"/>
    <col min="5" max="5" width="11.875" style="45" customWidth="1"/>
    <col min="6" max="16384" width="9.125" style="2" customWidth="1"/>
  </cols>
  <sheetData>
    <row r="1" spans="2:5" ht="13.5" customHeight="1">
      <c r="B1" s="86" t="s">
        <v>104</v>
      </c>
      <c r="C1" s="87"/>
      <c r="D1" s="87"/>
      <c r="E1" s="87"/>
    </row>
    <row r="2" spans="2:5" ht="38.25" customHeight="1">
      <c r="B2" s="88" t="s">
        <v>52</v>
      </c>
      <c r="C2" s="88"/>
      <c r="D2" s="88"/>
      <c r="E2" s="88"/>
    </row>
    <row r="3" spans="2:5" ht="13.5" customHeight="1">
      <c r="B3" s="88" t="s">
        <v>105</v>
      </c>
      <c r="C3" s="88"/>
      <c r="D3" s="88"/>
      <c r="E3" s="88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89" t="s">
        <v>53</v>
      </c>
      <c r="B5" s="89"/>
      <c r="C5" s="89"/>
      <c r="D5" s="89"/>
      <c r="E5" s="89"/>
      <c r="F5" s="5"/>
      <c r="G5" s="5"/>
      <c r="H5" s="5"/>
      <c r="I5" s="5"/>
      <c r="J5" s="5"/>
      <c r="K5" s="5"/>
      <c r="L5" s="5"/>
      <c r="M5" s="5"/>
    </row>
    <row r="6" spans="1:13" ht="12.75">
      <c r="A6" s="89" t="s">
        <v>16</v>
      </c>
      <c r="B6" s="89"/>
      <c r="C6" s="89"/>
      <c r="D6" s="89"/>
      <c r="E6" s="89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</v>
      </c>
      <c r="D7" s="6" t="s">
        <v>11</v>
      </c>
      <c r="E7" s="6" t="s">
        <v>29</v>
      </c>
      <c r="F7" s="5"/>
      <c r="G7" s="5"/>
      <c r="H7" s="5"/>
      <c r="I7" s="5"/>
      <c r="J7" s="5"/>
      <c r="K7" s="5"/>
      <c r="L7" s="5"/>
      <c r="M7" s="5"/>
    </row>
    <row r="8" spans="1:13" ht="76.5">
      <c r="A8" s="90" t="s">
        <v>17</v>
      </c>
      <c r="B8" s="53" t="s">
        <v>30</v>
      </c>
      <c r="C8" s="8">
        <f>575.2+5.6</f>
        <v>580.8000000000001</v>
      </c>
      <c r="D8" s="8">
        <v>575.2</v>
      </c>
      <c r="E8" s="8">
        <v>575.2</v>
      </c>
      <c r="F8" s="5"/>
      <c r="G8" s="5"/>
      <c r="H8" s="5"/>
      <c r="I8" s="5"/>
      <c r="J8" s="5"/>
      <c r="K8" s="5"/>
      <c r="L8" s="5"/>
      <c r="M8" s="5"/>
    </row>
    <row r="9" spans="1:13" ht="51">
      <c r="A9" s="91"/>
      <c r="B9" s="53" t="s">
        <v>32</v>
      </c>
      <c r="C9" s="8">
        <f>69.5+0.6</f>
        <v>70.1</v>
      </c>
      <c r="D9" s="8">
        <v>69.5</v>
      </c>
      <c r="E9" s="8">
        <v>69.5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91"/>
      <c r="B10" s="16" t="s">
        <v>13</v>
      </c>
      <c r="C10" s="8">
        <f>2345.4+22.38</f>
        <v>2367.78</v>
      </c>
      <c r="D10" s="8">
        <v>2345.4</v>
      </c>
      <c r="E10" s="8">
        <v>2345.4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91"/>
      <c r="B11" s="16" t="s">
        <v>23</v>
      </c>
      <c r="C11" s="8">
        <f>1780.1+179.7</f>
        <v>1959.8</v>
      </c>
      <c r="D11" s="8">
        <v>1780.1</v>
      </c>
      <c r="E11" s="8">
        <v>1780.1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91"/>
      <c r="B12" s="53" t="s">
        <v>34</v>
      </c>
      <c r="C12" s="8">
        <v>139.1</v>
      </c>
      <c r="D12" s="8">
        <v>139.1</v>
      </c>
      <c r="E12" s="8">
        <v>139.1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91"/>
      <c r="B13" s="16" t="s">
        <v>40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91"/>
      <c r="B14" s="53" t="s">
        <v>33</v>
      </c>
      <c r="C14" s="8">
        <f>16.4+0.2</f>
        <v>16.599999999999998</v>
      </c>
      <c r="D14" s="8">
        <v>16.4</v>
      </c>
      <c r="E14" s="8">
        <v>16.4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3" t="s">
        <v>31</v>
      </c>
      <c r="C15" s="8">
        <f>1.8+3.4</f>
        <v>5.2</v>
      </c>
      <c r="D15" s="8">
        <v>2.9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ht="39.75" customHeight="1">
      <c r="A16" s="60"/>
      <c r="B16" s="62" t="s">
        <v>54</v>
      </c>
      <c r="C16" s="8">
        <v>60</v>
      </c>
      <c r="D16" s="8">
        <v>0</v>
      </c>
      <c r="E16" s="8">
        <v>0</v>
      </c>
      <c r="F16" s="5"/>
      <c r="G16" s="5"/>
      <c r="H16" s="5"/>
      <c r="I16" s="5"/>
      <c r="J16" s="5"/>
      <c r="K16" s="5"/>
      <c r="L16" s="5"/>
      <c r="M16" s="5"/>
    </row>
    <row r="17" spans="1:13" ht="52.5" customHeight="1">
      <c r="A17" s="69"/>
      <c r="B17" s="66" t="s">
        <v>68</v>
      </c>
      <c r="C17" s="8">
        <v>150.71</v>
      </c>
      <c r="D17" s="8">
        <v>0</v>
      </c>
      <c r="E17" s="8">
        <v>0</v>
      </c>
      <c r="F17" s="5"/>
      <c r="G17" s="5"/>
      <c r="H17" s="5"/>
      <c r="I17" s="5"/>
      <c r="J17" s="5"/>
      <c r="K17" s="5"/>
      <c r="L17" s="5"/>
      <c r="M17" s="5"/>
    </row>
    <row r="18" spans="1:13" ht="64.5" customHeight="1">
      <c r="A18" s="69"/>
      <c r="B18" s="62" t="s">
        <v>69</v>
      </c>
      <c r="C18" s="8">
        <v>3966.8</v>
      </c>
      <c r="D18" s="8">
        <v>0</v>
      </c>
      <c r="E18" s="8">
        <v>0</v>
      </c>
      <c r="F18" s="5"/>
      <c r="G18" s="5"/>
      <c r="H18" s="5"/>
      <c r="I18" s="5"/>
      <c r="J18" s="5"/>
      <c r="K18" s="5"/>
      <c r="L18" s="5"/>
      <c r="M18" s="5"/>
    </row>
    <row r="19" spans="1:13" ht="62.25" customHeight="1">
      <c r="A19" s="69"/>
      <c r="B19" s="65" t="s">
        <v>71</v>
      </c>
      <c r="C19" s="8">
        <v>911.1</v>
      </c>
      <c r="D19" s="8">
        <v>0</v>
      </c>
      <c r="E19" s="8">
        <v>0</v>
      </c>
      <c r="F19" s="5"/>
      <c r="G19" s="5"/>
      <c r="H19" s="5"/>
      <c r="I19" s="5"/>
      <c r="J19" s="5"/>
      <c r="K19" s="5"/>
      <c r="L19" s="5"/>
      <c r="M19" s="5"/>
    </row>
    <row r="20" spans="1:13" ht="52.5" customHeight="1">
      <c r="A20" s="69"/>
      <c r="B20" s="62" t="s">
        <v>70</v>
      </c>
      <c r="C20" s="8">
        <v>448.21</v>
      </c>
      <c r="D20" s="8">
        <v>0</v>
      </c>
      <c r="E20" s="8">
        <v>0</v>
      </c>
      <c r="F20" s="5"/>
      <c r="G20" s="5"/>
      <c r="H20" s="5"/>
      <c r="I20" s="5"/>
      <c r="J20" s="5"/>
      <c r="K20" s="5"/>
      <c r="L20" s="5"/>
      <c r="M20" s="5"/>
    </row>
    <row r="21" spans="1:13" ht="66" customHeight="1">
      <c r="A21" s="74"/>
      <c r="B21" s="66" t="s">
        <v>76</v>
      </c>
      <c r="C21" s="8">
        <v>12390.17</v>
      </c>
      <c r="D21" s="8">
        <v>0</v>
      </c>
      <c r="E21" s="8">
        <v>0</v>
      </c>
      <c r="F21" s="5"/>
      <c r="G21" s="5"/>
      <c r="H21" s="5"/>
      <c r="I21" s="5"/>
      <c r="J21" s="5"/>
      <c r="K21" s="5"/>
      <c r="L21" s="5"/>
      <c r="M21" s="5"/>
    </row>
    <row r="22" spans="1:13" ht="159" customHeight="1">
      <c r="A22" s="74"/>
      <c r="B22" s="62" t="s">
        <v>77</v>
      </c>
      <c r="C22" s="8">
        <v>5260</v>
      </c>
      <c r="D22" s="8">
        <v>0</v>
      </c>
      <c r="E22" s="8">
        <v>0</v>
      </c>
      <c r="F22" s="5"/>
      <c r="G22" s="5"/>
      <c r="H22" s="5"/>
      <c r="I22" s="5"/>
      <c r="J22" s="5"/>
      <c r="K22" s="5"/>
      <c r="L22" s="5"/>
      <c r="M22" s="5"/>
    </row>
    <row r="23" spans="1:13" ht="124.5" customHeight="1">
      <c r="A23" s="78"/>
      <c r="B23" s="63" t="s">
        <v>91</v>
      </c>
      <c r="C23" s="8">
        <v>235.85</v>
      </c>
      <c r="D23" s="8">
        <v>0</v>
      </c>
      <c r="E23" s="8">
        <v>0</v>
      </c>
      <c r="F23" s="5"/>
      <c r="G23" s="5"/>
      <c r="H23" s="5"/>
      <c r="I23" s="5"/>
      <c r="J23" s="5"/>
      <c r="K23" s="5"/>
      <c r="L23" s="5"/>
      <c r="M23" s="5"/>
    </row>
    <row r="24" spans="1:13" ht="25.5" customHeight="1">
      <c r="A24" s="78"/>
      <c r="B24" s="62" t="s">
        <v>92</v>
      </c>
      <c r="C24" s="8">
        <f>192.99+25.02</f>
        <v>218.01000000000002</v>
      </c>
      <c r="D24" s="8">
        <v>0</v>
      </c>
      <c r="E24" s="8">
        <v>0</v>
      </c>
      <c r="F24" s="5"/>
      <c r="G24" s="5"/>
      <c r="H24" s="5"/>
      <c r="I24" s="5"/>
      <c r="J24" s="5"/>
      <c r="K24" s="5"/>
      <c r="L24" s="5"/>
      <c r="M24" s="5"/>
    </row>
    <row r="25" spans="1:13" ht="54.75" customHeight="1">
      <c r="A25" s="78"/>
      <c r="B25" s="62" t="s">
        <v>93</v>
      </c>
      <c r="C25" s="8">
        <v>335.37</v>
      </c>
      <c r="D25" s="8">
        <v>0</v>
      </c>
      <c r="E25" s="8">
        <v>0</v>
      </c>
      <c r="F25" s="5"/>
      <c r="G25" s="5"/>
      <c r="H25" s="5"/>
      <c r="I25" s="5"/>
      <c r="J25" s="5"/>
      <c r="K25" s="5"/>
      <c r="L25" s="5"/>
      <c r="M25" s="5"/>
    </row>
    <row r="26" spans="1:13" ht="51" customHeight="1">
      <c r="A26" s="78"/>
      <c r="B26" s="71" t="s">
        <v>94</v>
      </c>
      <c r="C26" s="8">
        <v>144.9</v>
      </c>
      <c r="D26" s="8">
        <v>0</v>
      </c>
      <c r="E26" s="8">
        <v>0</v>
      </c>
      <c r="F26" s="5"/>
      <c r="G26" s="5"/>
      <c r="H26" s="5"/>
      <c r="I26" s="5"/>
      <c r="J26" s="5"/>
      <c r="K26" s="5"/>
      <c r="L26" s="5"/>
      <c r="M26" s="5"/>
    </row>
    <row r="27" spans="1:13" ht="106.5" customHeight="1">
      <c r="A27" s="82"/>
      <c r="B27" s="71" t="s">
        <v>102</v>
      </c>
      <c r="C27" s="8">
        <v>13.93</v>
      </c>
      <c r="D27" s="8">
        <v>0</v>
      </c>
      <c r="E27" s="8">
        <v>0</v>
      </c>
      <c r="F27" s="5"/>
      <c r="G27" s="5"/>
      <c r="H27" s="5"/>
      <c r="I27" s="5"/>
      <c r="J27" s="5"/>
      <c r="K27" s="5"/>
      <c r="L27" s="5"/>
      <c r="M27" s="5"/>
    </row>
    <row r="28" spans="1:13" s="15" customFormat="1" ht="13.5">
      <c r="A28" s="11"/>
      <c r="B28" s="12" t="s">
        <v>3</v>
      </c>
      <c r="C28" s="13">
        <f>SUM(C8:C27)</f>
        <v>29338.829999999998</v>
      </c>
      <c r="D28" s="13">
        <f>SUM(D8:D27)</f>
        <v>4993</v>
      </c>
      <c r="E28" s="13">
        <f>SUM(E8:E27)</f>
        <v>4990.1</v>
      </c>
      <c r="F28" s="5"/>
      <c r="G28" s="14"/>
      <c r="H28" s="14"/>
      <c r="I28" s="5"/>
      <c r="J28" s="5"/>
      <c r="K28" s="5"/>
      <c r="L28" s="5"/>
      <c r="M28" s="5"/>
    </row>
    <row r="29" spans="1:13" ht="141.75" customHeight="1">
      <c r="A29" s="83" t="s">
        <v>24</v>
      </c>
      <c r="B29" s="53" t="s">
        <v>35</v>
      </c>
      <c r="C29" s="8">
        <f>101478+4367.4</f>
        <v>105845.4</v>
      </c>
      <c r="D29" s="8">
        <v>95898</v>
      </c>
      <c r="E29" s="8">
        <v>95898</v>
      </c>
      <c r="F29" s="5"/>
      <c r="G29" s="5"/>
      <c r="H29" s="5"/>
      <c r="I29" s="5"/>
      <c r="J29" s="5"/>
      <c r="K29" s="5"/>
      <c r="L29" s="5"/>
      <c r="M29" s="5"/>
    </row>
    <row r="30" spans="1:13" ht="119.25" customHeight="1">
      <c r="A30" s="84"/>
      <c r="B30" s="53" t="s">
        <v>15</v>
      </c>
      <c r="C30" s="8">
        <f>20718.32-458.61</f>
        <v>20259.71</v>
      </c>
      <c r="D30" s="8">
        <v>18787.2</v>
      </c>
      <c r="E30" s="8">
        <v>18787.2</v>
      </c>
      <c r="F30" s="5"/>
      <c r="G30" s="5"/>
      <c r="H30" s="5"/>
      <c r="I30" s="5"/>
      <c r="J30" s="5"/>
      <c r="K30" s="5"/>
      <c r="L30" s="5"/>
      <c r="M30" s="5"/>
    </row>
    <row r="31" spans="1:13" ht="76.5" customHeight="1">
      <c r="A31" s="84"/>
      <c r="B31" s="53" t="s">
        <v>14</v>
      </c>
      <c r="C31" s="8">
        <f>36-18.2</f>
        <v>17.8</v>
      </c>
      <c r="D31" s="8">
        <v>36</v>
      </c>
      <c r="E31" s="8">
        <v>36</v>
      </c>
      <c r="F31" s="5"/>
      <c r="G31" s="5"/>
      <c r="H31" s="5"/>
      <c r="I31" s="5"/>
      <c r="J31" s="5"/>
      <c r="K31" s="5"/>
      <c r="L31" s="5"/>
      <c r="M31" s="5"/>
    </row>
    <row r="32" spans="1:13" ht="76.5">
      <c r="A32" s="84"/>
      <c r="B32" s="53" t="s">
        <v>36</v>
      </c>
      <c r="C32" s="8">
        <f>1522.5+11.9</f>
        <v>1534.4</v>
      </c>
      <c r="D32" s="8">
        <v>1522.5</v>
      </c>
      <c r="E32" s="8">
        <v>1522.5</v>
      </c>
      <c r="F32" s="5"/>
      <c r="G32" s="5"/>
      <c r="H32" s="5"/>
      <c r="I32" s="5"/>
      <c r="J32" s="5"/>
      <c r="K32" s="5"/>
      <c r="L32" s="5"/>
      <c r="M32" s="5"/>
    </row>
    <row r="33" spans="1:13" ht="92.25" customHeight="1">
      <c r="A33" s="84"/>
      <c r="B33" s="16" t="s">
        <v>26</v>
      </c>
      <c r="C33" s="8">
        <f>5878.4-82.6+1130.5</f>
        <v>6926.299999999999</v>
      </c>
      <c r="D33" s="8">
        <v>5878.4</v>
      </c>
      <c r="E33" s="8">
        <v>5878.4</v>
      </c>
      <c r="F33" s="5"/>
      <c r="G33" s="5"/>
      <c r="H33" s="5"/>
      <c r="I33" s="5"/>
      <c r="J33" s="5"/>
      <c r="K33" s="5"/>
      <c r="L33" s="5"/>
      <c r="M33" s="5"/>
    </row>
    <row r="34" spans="1:13" ht="90" customHeight="1">
      <c r="A34" s="84"/>
      <c r="B34" s="53" t="s">
        <v>27</v>
      </c>
      <c r="C34" s="8">
        <f>356-61.701</f>
        <v>294.299</v>
      </c>
      <c r="D34" s="8">
        <v>356</v>
      </c>
      <c r="E34" s="8">
        <v>356</v>
      </c>
      <c r="F34" s="5"/>
      <c r="G34" s="5"/>
      <c r="H34" s="5"/>
      <c r="I34" s="5"/>
      <c r="J34" s="5"/>
      <c r="K34" s="5"/>
      <c r="L34" s="5"/>
      <c r="M34" s="5"/>
    </row>
    <row r="35" spans="1:13" ht="148.5" customHeight="1">
      <c r="A35" s="84"/>
      <c r="B35" s="53" t="s">
        <v>37</v>
      </c>
      <c r="C35" s="8">
        <f>13410.9+1303.7-206.7</f>
        <v>14507.9</v>
      </c>
      <c r="D35" s="8">
        <v>13410.9</v>
      </c>
      <c r="E35" s="8">
        <v>13410.9</v>
      </c>
      <c r="F35" s="5"/>
      <c r="G35" s="14"/>
      <c r="H35" s="14"/>
      <c r="I35" s="5"/>
      <c r="J35" s="5"/>
      <c r="K35" s="5"/>
      <c r="L35" s="5"/>
      <c r="M35" s="5"/>
    </row>
    <row r="36" spans="1:13" ht="105.75" customHeight="1">
      <c r="A36" s="84"/>
      <c r="B36" s="55" t="s">
        <v>28</v>
      </c>
      <c r="C36" s="8">
        <f>885.3+885.2</f>
        <v>1770.5</v>
      </c>
      <c r="D36" s="8">
        <v>1770.5</v>
      </c>
      <c r="E36" s="8">
        <v>1770.5</v>
      </c>
      <c r="F36" s="5"/>
      <c r="G36" s="14"/>
      <c r="H36" s="14"/>
      <c r="I36" s="5"/>
      <c r="J36" s="5"/>
      <c r="K36" s="5"/>
      <c r="L36" s="5"/>
      <c r="M36" s="5"/>
    </row>
    <row r="37" spans="1:13" ht="141" customHeight="1">
      <c r="A37" s="84"/>
      <c r="B37" s="53" t="s">
        <v>38</v>
      </c>
      <c r="C37" s="8">
        <f>12102.19-947.53</f>
        <v>11154.66</v>
      </c>
      <c r="D37" s="8">
        <v>10264.2</v>
      </c>
      <c r="E37" s="8">
        <v>10264.2</v>
      </c>
      <c r="F37" s="5"/>
      <c r="G37" s="14"/>
      <c r="H37" s="14"/>
      <c r="I37" s="5"/>
      <c r="J37" s="5"/>
      <c r="K37" s="5"/>
      <c r="L37" s="5"/>
      <c r="M37" s="5"/>
    </row>
    <row r="38" spans="1:13" ht="42" customHeight="1">
      <c r="A38" s="84"/>
      <c r="B38" s="16" t="s">
        <v>25</v>
      </c>
      <c r="C38" s="8">
        <f>1825.2-218.8</f>
        <v>1606.4</v>
      </c>
      <c r="D38" s="8">
        <v>1825.2</v>
      </c>
      <c r="E38" s="8">
        <v>1825.2</v>
      </c>
      <c r="F38" s="5"/>
      <c r="G38" s="14"/>
      <c r="H38" s="14"/>
      <c r="I38" s="5"/>
      <c r="J38" s="5"/>
      <c r="K38" s="5"/>
      <c r="L38" s="5"/>
      <c r="M38" s="5"/>
    </row>
    <row r="39" spans="1:13" ht="84.75" customHeight="1">
      <c r="A39" s="59"/>
      <c r="B39" s="63" t="s">
        <v>55</v>
      </c>
      <c r="C39" s="8">
        <f>102.3+102.3</f>
        <v>204.6</v>
      </c>
      <c r="D39" s="8">
        <v>0</v>
      </c>
      <c r="E39" s="8">
        <v>0</v>
      </c>
      <c r="F39" s="5"/>
      <c r="G39" s="14"/>
      <c r="H39" s="14"/>
      <c r="I39" s="5"/>
      <c r="J39" s="5"/>
      <c r="K39" s="5"/>
      <c r="L39" s="5"/>
      <c r="M39" s="5"/>
    </row>
    <row r="40" spans="1:13" ht="55.5" customHeight="1">
      <c r="A40" s="61"/>
      <c r="B40" s="65" t="s">
        <v>56</v>
      </c>
      <c r="C40" s="8">
        <f>7632.2+2700</f>
        <v>10332.2</v>
      </c>
      <c r="D40" s="8">
        <v>0</v>
      </c>
      <c r="E40" s="8">
        <v>0</v>
      </c>
      <c r="F40" s="5"/>
      <c r="G40" s="14"/>
      <c r="H40" s="14"/>
      <c r="I40" s="5"/>
      <c r="J40" s="5"/>
      <c r="K40" s="5"/>
      <c r="L40" s="5"/>
      <c r="M40" s="5"/>
    </row>
    <row r="41" spans="1:13" ht="129.75" customHeight="1">
      <c r="A41" s="68"/>
      <c r="B41" s="71" t="s">
        <v>73</v>
      </c>
      <c r="C41" s="8">
        <v>2008</v>
      </c>
      <c r="D41" s="8">
        <v>0</v>
      </c>
      <c r="E41" s="8">
        <v>0</v>
      </c>
      <c r="F41" s="5"/>
      <c r="G41" s="14"/>
      <c r="H41" s="14"/>
      <c r="I41" s="5"/>
      <c r="J41" s="5"/>
      <c r="K41" s="5"/>
      <c r="L41" s="5"/>
      <c r="M41" s="5"/>
    </row>
    <row r="42" spans="1:13" ht="135" customHeight="1">
      <c r="A42" s="68"/>
      <c r="B42" s="71" t="s">
        <v>74</v>
      </c>
      <c r="C42" s="8">
        <v>1050.6</v>
      </c>
      <c r="D42" s="8">
        <v>0</v>
      </c>
      <c r="E42" s="8">
        <v>0</v>
      </c>
      <c r="F42" s="5"/>
      <c r="G42" s="14"/>
      <c r="H42" s="14"/>
      <c r="I42" s="5"/>
      <c r="J42" s="5"/>
      <c r="K42" s="5"/>
      <c r="L42" s="5"/>
      <c r="M42" s="5"/>
    </row>
    <row r="43" spans="1:13" ht="132" customHeight="1">
      <c r="A43" s="68"/>
      <c r="B43" s="72" t="s">
        <v>75</v>
      </c>
      <c r="C43" s="8">
        <v>606.5</v>
      </c>
      <c r="D43" s="8">
        <v>0</v>
      </c>
      <c r="E43" s="8">
        <v>0</v>
      </c>
      <c r="F43" s="5"/>
      <c r="G43" s="14"/>
      <c r="H43" s="14"/>
      <c r="I43" s="5"/>
      <c r="J43" s="5"/>
      <c r="K43" s="5"/>
      <c r="L43" s="5"/>
      <c r="M43" s="5"/>
    </row>
    <row r="44" spans="1:13" ht="85.5" customHeight="1">
      <c r="A44" s="73"/>
      <c r="B44" s="63" t="s">
        <v>78</v>
      </c>
      <c r="C44" s="8">
        <f>1442.6+2968.6-515.6</f>
        <v>3895.6</v>
      </c>
      <c r="D44" s="8">
        <v>0</v>
      </c>
      <c r="E44" s="8">
        <v>0</v>
      </c>
      <c r="F44" s="5"/>
      <c r="G44" s="14"/>
      <c r="H44" s="14"/>
      <c r="I44" s="5"/>
      <c r="J44" s="5"/>
      <c r="K44" s="5"/>
      <c r="L44" s="5"/>
      <c r="M44" s="5"/>
    </row>
    <row r="45" spans="1:13" ht="57" customHeight="1">
      <c r="A45" s="73"/>
      <c r="B45" s="63" t="s">
        <v>79</v>
      </c>
      <c r="C45" s="8">
        <v>2000.6</v>
      </c>
      <c r="D45" s="8">
        <v>0</v>
      </c>
      <c r="E45" s="8">
        <v>0</v>
      </c>
      <c r="F45" s="5"/>
      <c r="G45" s="14"/>
      <c r="H45" s="14"/>
      <c r="I45" s="5"/>
      <c r="J45" s="5"/>
      <c r="K45" s="5"/>
      <c r="L45" s="5"/>
      <c r="M45" s="5"/>
    </row>
    <row r="46" spans="1:13" ht="57" customHeight="1">
      <c r="A46" s="73"/>
      <c r="B46" s="63" t="s">
        <v>80</v>
      </c>
      <c r="C46" s="8">
        <v>1791.03</v>
      </c>
      <c r="D46" s="8">
        <v>0</v>
      </c>
      <c r="E46" s="8">
        <v>0</v>
      </c>
      <c r="F46" s="5"/>
      <c r="G46" s="14"/>
      <c r="H46" s="14"/>
      <c r="I46" s="5"/>
      <c r="J46" s="5"/>
      <c r="K46" s="5"/>
      <c r="L46" s="5"/>
      <c r="M46" s="5"/>
    </row>
    <row r="47" spans="1:13" ht="111" customHeight="1">
      <c r="A47" s="76"/>
      <c r="B47" s="71" t="s">
        <v>95</v>
      </c>
      <c r="C47" s="8">
        <v>211.8</v>
      </c>
      <c r="D47" s="8">
        <v>0</v>
      </c>
      <c r="E47" s="8">
        <v>0</v>
      </c>
      <c r="F47" s="5"/>
      <c r="G47" s="14"/>
      <c r="H47" s="14"/>
      <c r="I47" s="5"/>
      <c r="J47" s="5"/>
      <c r="K47" s="5"/>
      <c r="L47" s="5"/>
      <c r="M47" s="5"/>
    </row>
    <row r="48" spans="1:13" ht="108.75" customHeight="1">
      <c r="A48" s="76"/>
      <c r="B48" s="63" t="s">
        <v>96</v>
      </c>
      <c r="C48" s="8">
        <v>117.06</v>
      </c>
      <c r="D48" s="8">
        <v>0</v>
      </c>
      <c r="E48" s="8">
        <v>0</v>
      </c>
      <c r="F48" s="5"/>
      <c r="G48" s="14"/>
      <c r="H48" s="14"/>
      <c r="I48" s="5"/>
      <c r="J48" s="5"/>
      <c r="K48" s="5"/>
      <c r="L48" s="5"/>
      <c r="M48" s="5"/>
    </row>
    <row r="49" spans="1:13" ht="57" customHeight="1">
      <c r="A49" s="76"/>
      <c r="B49" s="63" t="s">
        <v>97</v>
      </c>
      <c r="C49" s="8">
        <v>1680.19</v>
      </c>
      <c r="D49" s="8">
        <v>0</v>
      </c>
      <c r="E49" s="8">
        <v>0</v>
      </c>
      <c r="F49" s="5"/>
      <c r="G49" s="14"/>
      <c r="H49" s="14"/>
      <c r="I49" s="5"/>
      <c r="J49" s="5"/>
      <c r="K49" s="5"/>
      <c r="L49" s="5"/>
      <c r="M49" s="5"/>
    </row>
    <row r="50" spans="1:13" ht="102.75" customHeight="1">
      <c r="A50" s="80"/>
      <c r="B50" s="71" t="s">
        <v>102</v>
      </c>
      <c r="C50" s="8">
        <v>545.4</v>
      </c>
      <c r="D50" s="8">
        <v>0</v>
      </c>
      <c r="E50" s="8">
        <v>0</v>
      </c>
      <c r="F50" s="5"/>
      <c r="G50" s="14"/>
      <c r="H50" s="14"/>
      <c r="I50" s="5"/>
      <c r="J50" s="5"/>
      <c r="K50" s="5"/>
      <c r="L50" s="5"/>
      <c r="M50" s="5"/>
    </row>
    <row r="51" spans="1:13" s="15" customFormat="1" ht="19.5" customHeight="1">
      <c r="A51" s="11"/>
      <c r="B51" s="12" t="s">
        <v>3</v>
      </c>
      <c r="C51" s="13">
        <f>C29+C30+C31+C32+C33+C34+C35+C37+C38+C36+C39+C40+C41+C42+C43+C44+C45+C46+C47+C48+C49+C50</f>
        <v>188360.949</v>
      </c>
      <c r="D51" s="13">
        <f>D29+D30+D31+D32+D33+D34+D35+D37+D38+D36+D39+D40+D41+D42+D43+D44+D45</f>
        <v>149748.90000000002</v>
      </c>
      <c r="E51" s="13">
        <f>E29+E30+E31+E32+E33+E34+E35+E37+E38+E36+E39+E40+E41+E42+E43+E44+E45</f>
        <v>149748.90000000002</v>
      </c>
      <c r="F51" s="5"/>
      <c r="G51" s="14"/>
      <c r="H51" s="14"/>
      <c r="I51" s="5"/>
      <c r="J51" s="5"/>
      <c r="K51" s="5"/>
      <c r="L51" s="5"/>
      <c r="M51" s="5"/>
    </row>
    <row r="52" spans="1:13" ht="117.75" customHeight="1">
      <c r="A52" s="83" t="s">
        <v>19</v>
      </c>
      <c r="B52" s="16" t="s">
        <v>20</v>
      </c>
      <c r="C52" s="8">
        <f>19041+674.46+317.4</f>
        <v>20032.86</v>
      </c>
      <c r="D52" s="8">
        <v>18021</v>
      </c>
      <c r="E52" s="8">
        <v>18021</v>
      </c>
      <c r="F52" s="5"/>
      <c r="G52" s="5"/>
      <c r="H52" s="5"/>
      <c r="I52" s="5"/>
      <c r="J52" s="5"/>
      <c r="K52" s="5"/>
      <c r="L52" s="5"/>
      <c r="M52" s="5"/>
    </row>
    <row r="53" spans="1:13" ht="117" customHeight="1">
      <c r="A53" s="84"/>
      <c r="B53" s="53" t="s">
        <v>22</v>
      </c>
      <c r="C53" s="8">
        <v>114.7</v>
      </c>
      <c r="D53" s="8">
        <v>108.1</v>
      </c>
      <c r="E53" s="8">
        <v>108.1</v>
      </c>
      <c r="F53" s="5"/>
      <c r="G53" s="5"/>
      <c r="H53" s="5"/>
      <c r="I53" s="5"/>
      <c r="J53" s="5"/>
      <c r="K53" s="5"/>
      <c r="L53" s="5"/>
      <c r="M53" s="5"/>
    </row>
    <row r="54" spans="1:13" ht="89.25">
      <c r="A54" s="84"/>
      <c r="B54" s="53" t="s">
        <v>21</v>
      </c>
      <c r="C54" s="8">
        <f>3466.8+2.98+5.9+319.3</f>
        <v>3794.9800000000005</v>
      </c>
      <c r="D54" s="8">
        <v>3456.3</v>
      </c>
      <c r="E54" s="8">
        <v>3456.3</v>
      </c>
      <c r="F54" s="5"/>
      <c r="G54" s="5"/>
      <c r="H54" s="5"/>
      <c r="I54" s="5"/>
      <c r="J54" s="5"/>
      <c r="K54" s="5"/>
      <c r="L54" s="5"/>
      <c r="M54" s="5"/>
    </row>
    <row r="55" spans="1:13" ht="38.25">
      <c r="A55" s="84"/>
      <c r="B55" s="64" t="s">
        <v>81</v>
      </c>
      <c r="C55" s="8">
        <f>1900-441.66</f>
        <v>1458.34</v>
      </c>
      <c r="D55" s="8">
        <v>0</v>
      </c>
      <c r="E55" s="8">
        <v>0</v>
      </c>
      <c r="F55" s="5"/>
      <c r="G55" s="5"/>
      <c r="H55" s="5"/>
      <c r="I55" s="5"/>
      <c r="J55" s="5"/>
      <c r="K55" s="5"/>
      <c r="L55" s="5"/>
      <c r="M55" s="5"/>
    </row>
    <row r="56" spans="1:13" ht="127.5" customHeight="1" hidden="1">
      <c r="A56" s="84"/>
      <c r="B56" s="70" t="s">
        <v>72</v>
      </c>
      <c r="C56" s="8">
        <v>0</v>
      </c>
      <c r="D56" s="8">
        <v>0</v>
      </c>
      <c r="E56" s="8">
        <v>0</v>
      </c>
      <c r="F56" s="5"/>
      <c r="G56" s="5"/>
      <c r="H56" s="5"/>
      <c r="I56" s="5"/>
      <c r="J56" s="5"/>
      <c r="K56" s="5"/>
      <c r="L56" s="5"/>
      <c r="M56" s="5"/>
    </row>
    <row r="57" spans="1:13" s="15" customFormat="1" ht="13.5">
      <c r="A57" s="85"/>
      <c r="B57" s="12" t="s">
        <v>3</v>
      </c>
      <c r="C57" s="13">
        <f>C52+C53+C54+C55+C56</f>
        <v>25400.88</v>
      </c>
      <c r="D57" s="13">
        <f>D52+D53+D54</f>
        <v>21585.399999999998</v>
      </c>
      <c r="E57" s="13">
        <f>E52+E53+E54</f>
        <v>21585.399999999998</v>
      </c>
      <c r="F57" s="5"/>
      <c r="G57" s="14"/>
      <c r="H57" s="14"/>
      <c r="I57" s="5"/>
      <c r="J57" s="5"/>
      <c r="K57" s="5"/>
      <c r="L57" s="5"/>
      <c r="M57" s="5"/>
    </row>
    <row r="58" spans="1:13" s="15" customFormat="1" ht="36" customHeight="1">
      <c r="A58" s="83" t="s">
        <v>39</v>
      </c>
      <c r="B58" s="56" t="s">
        <v>12</v>
      </c>
      <c r="C58" s="8">
        <v>152.8</v>
      </c>
      <c r="D58" s="8">
        <v>152.8</v>
      </c>
      <c r="E58" s="8">
        <v>152.8</v>
      </c>
      <c r="F58" s="5"/>
      <c r="G58" s="14"/>
      <c r="H58" s="14"/>
      <c r="I58" s="5"/>
      <c r="J58" s="5"/>
      <c r="K58" s="5"/>
      <c r="L58" s="5"/>
      <c r="M58" s="5"/>
    </row>
    <row r="59" spans="1:13" s="15" customFormat="1" ht="75" customHeight="1">
      <c r="A59" s="84"/>
      <c r="B59" s="64" t="s">
        <v>55</v>
      </c>
      <c r="C59" s="8">
        <f>45.9+45.9</f>
        <v>91.8</v>
      </c>
      <c r="D59" s="8">
        <v>0</v>
      </c>
      <c r="E59" s="8">
        <v>0</v>
      </c>
      <c r="F59" s="5"/>
      <c r="G59" s="14"/>
      <c r="H59" s="14"/>
      <c r="I59" s="5"/>
      <c r="J59" s="5"/>
      <c r="K59" s="5"/>
      <c r="L59" s="5"/>
      <c r="M59" s="5"/>
    </row>
    <row r="60" spans="1:13" s="15" customFormat="1" ht="59.25" customHeight="1">
      <c r="A60" s="84"/>
      <c r="B60" s="64" t="s">
        <v>57</v>
      </c>
      <c r="C60" s="8">
        <v>40.4</v>
      </c>
      <c r="D60" s="8">
        <v>0</v>
      </c>
      <c r="E60" s="8">
        <v>0</v>
      </c>
      <c r="F60" s="5"/>
      <c r="G60" s="14"/>
      <c r="H60" s="14"/>
      <c r="I60" s="5"/>
      <c r="J60" s="5"/>
      <c r="K60" s="5"/>
      <c r="L60" s="5"/>
      <c r="M60" s="5"/>
    </row>
    <row r="61" spans="1:13" s="15" customFormat="1" ht="69" customHeight="1">
      <c r="A61" s="84"/>
      <c r="B61" s="64" t="s">
        <v>58</v>
      </c>
      <c r="C61" s="8">
        <v>178</v>
      </c>
      <c r="D61" s="8">
        <v>0</v>
      </c>
      <c r="E61" s="8">
        <v>0</v>
      </c>
      <c r="F61" s="5"/>
      <c r="G61" s="14"/>
      <c r="H61" s="14"/>
      <c r="I61" s="5"/>
      <c r="J61" s="5"/>
      <c r="K61" s="5"/>
      <c r="L61" s="5"/>
      <c r="M61" s="5"/>
    </row>
    <row r="62" spans="1:13" s="15" customFormat="1" ht="41.25" customHeight="1">
      <c r="A62" s="84"/>
      <c r="B62" s="65" t="s">
        <v>59</v>
      </c>
      <c r="C62" s="8">
        <f>6153.46+9644</f>
        <v>15797.46</v>
      </c>
      <c r="D62" s="8">
        <v>0</v>
      </c>
      <c r="E62" s="8">
        <v>0</v>
      </c>
      <c r="F62" s="5"/>
      <c r="G62" s="14"/>
      <c r="H62" s="14"/>
      <c r="I62" s="5"/>
      <c r="J62" s="5"/>
      <c r="K62" s="5"/>
      <c r="L62" s="5"/>
      <c r="M62" s="5"/>
    </row>
    <row r="63" spans="1:13" s="15" customFormat="1" ht="51.75" customHeight="1">
      <c r="A63" s="84"/>
      <c r="B63" s="64" t="s">
        <v>82</v>
      </c>
      <c r="C63" s="8">
        <v>282.27</v>
      </c>
      <c r="D63" s="8">
        <v>0</v>
      </c>
      <c r="E63" s="8">
        <v>0</v>
      </c>
      <c r="F63" s="5"/>
      <c r="G63" s="14"/>
      <c r="H63" s="14"/>
      <c r="I63" s="5"/>
      <c r="J63" s="5"/>
      <c r="K63" s="5"/>
      <c r="L63" s="5"/>
      <c r="M63" s="5"/>
    </row>
    <row r="64" spans="1:13" s="15" customFormat="1" ht="51.75" customHeight="1">
      <c r="A64" s="84"/>
      <c r="B64" s="64" t="s">
        <v>83</v>
      </c>
      <c r="C64" s="8">
        <v>371.9</v>
      </c>
      <c r="D64" s="8">
        <v>0</v>
      </c>
      <c r="E64" s="8">
        <v>0</v>
      </c>
      <c r="F64" s="5"/>
      <c r="G64" s="14"/>
      <c r="H64" s="14"/>
      <c r="I64" s="5"/>
      <c r="J64" s="5"/>
      <c r="K64" s="5"/>
      <c r="L64" s="5"/>
      <c r="M64" s="5"/>
    </row>
    <row r="65" spans="1:13" s="15" customFormat="1" ht="51.75" customHeight="1">
      <c r="A65" s="84"/>
      <c r="B65" s="64" t="s">
        <v>84</v>
      </c>
      <c r="C65" s="8">
        <v>379.9</v>
      </c>
      <c r="D65" s="8">
        <v>0</v>
      </c>
      <c r="E65" s="8">
        <v>0</v>
      </c>
      <c r="F65" s="5"/>
      <c r="G65" s="14"/>
      <c r="H65" s="14"/>
      <c r="I65" s="5"/>
      <c r="J65" s="5"/>
      <c r="K65" s="5"/>
      <c r="L65" s="5"/>
      <c r="M65" s="5"/>
    </row>
    <row r="66" spans="1:13" s="15" customFormat="1" ht="51.75" customHeight="1">
      <c r="A66" s="84"/>
      <c r="B66" s="64" t="s">
        <v>85</v>
      </c>
      <c r="C66" s="8">
        <v>4439.41</v>
      </c>
      <c r="D66" s="8">
        <v>0</v>
      </c>
      <c r="E66" s="8">
        <v>0</v>
      </c>
      <c r="F66" s="5"/>
      <c r="G66" s="14"/>
      <c r="H66" s="14"/>
      <c r="I66" s="5"/>
      <c r="J66" s="5"/>
      <c r="K66" s="5"/>
      <c r="L66" s="5"/>
      <c r="M66" s="5"/>
    </row>
    <row r="67" spans="1:13" s="15" customFormat="1" ht="51.75" customHeight="1">
      <c r="A67" s="84"/>
      <c r="B67" s="64" t="s">
        <v>86</v>
      </c>
      <c r="C67" s="8">
        <v>0</v>
      </c>
      <c r="D67" s="8">
        <v>0</v>
      </c>
      <c r="E67" s="8">
        <v>0</v>
      </c>
      <c r="F67" s="5"/>
      <c r="G67" s="14"/>
      <c r="H67" s="14"/>
      <c r="I67" s="5"/>
      <c r="J67" s="5"/>
      <c r="K67" s="5"/>
      <c r="L67" s="5"/>
      <c r="M67" s="5"/>
    </row>
    <row r="68" spans="1:13" s="15" customFormat="1" ht="51.75" customHeight="1">
      <c r="A68" s="85"/>
      <c r="B68" s="64" t="s">
        <v>87</v>
      </c>
      <c r="C68" s="8">
        <v>3432</v>
      </c>
      <c r="D68" s="8">
        <v>0</v>
      </c>
      <c r="E68" s="8">
        <v>0</v>
      </c>
      <c r="F68" s="5"/>
      <c r="G68" s="14"/>
      <c r="H68" s="14"/>
      <c r="I68" s="5"/>
      <c r="J68" s="5"/>
      <c r="K68" s="5"/>
      <c r="L68" s="5"/>
      <c r="M68" s="5"/>
    </row>
    <row r="69" spans="1:13" s="15" customFormat="1" ht="51.75" customHeight="1">
      <c r="A69" s="77"/>
      <c r="B69" s="64" t="s">
        <v>98</v>
      </c>
      <c r="C69" s="8">
        <v>156.31</v>
      </c>
      <c r="D69" s="8">
        <v>0</v>
      </c>
      <c r="E69" s="8">
        <v>0</v>
      </c>
      <c r="F69" s="5"/>
      <c r="G69" s="14"/>
      <c r="H69" s="14"/>
      <c r="I69" s="5"/>
      <c r="J69" s="5"/>
      <c r="K69" s="5"/>
      <c r="L69" s="5"/>
      <c r="M69" s="5"/>
    </row>
    <row r="70" spans="1:13" s="15" customFormat="1" ht="112.5" customHeight="1">
      <c r="A70" s="77"/>
      <c r="B70" s="63" t="s">
        <v>99</v>
      </c>
      <c r="C70" s="8">
        <v>124.58</v>
      </c>
      <c r="D70" s="8">
        <v>0</v>
      </c>
      <c r="E70" s="8">
        <v>0</v>
      </c>
      <c r="F70" s="5"/>
      <c r="G70" s="14"/>
      <c r="H70" s="14"/>
      <c r="I70" s="5"/>
      <c r="J70" s="5"/>
      <c r="K70" s="5"/>
      <c r="L70" s="5"/>
      <c r="M70" s="5"/>
    </row>
    <row r="71" spans="1:13" s="15" customFormat="1" ht="112.5" customHeight="1">
      <c r="A71" s="81"/>
      <c r="B71" s="71" t="s">
        <v>102</v>
      </c>
      <c r="C71" s="8">
        <v>142.47</v>
      </c>
      <c r="D71" s="8">
        <v>0</v>
      </c>
      <c r="E71" s="8">
        <v>0</v>
      </c>
      <c r="F71" s="5"/>
      <c r="G71" s="14"/>
      <c r="H71" s="14"/>
      <c r="I71" s="5"/>
      <c r="J71" s="5"/>
      <c r="K71" s="5"/>
      <c r="L71" s="5"/>
      <c r="M71" s="5"/>
    </row>
    <row r="72" spans="1:13" s="15" customFormat="1" ht="40.5" customHeight="1">
      <c r="A72" s="81"/>
      <c r="B72" s="63" t="s">
        <v>103</v>
      </c>
      <c r="C72" s="8">
        <v>400</v>
      </c>
      <c r="D72" s="8">
        <v>0</v>
      </c>
      <c r="E72" s="8">
        <v>0</v>
      </c>
      <c r="F72" s="5"/>
      <c r="G72" s="14"/>
      <c r="H72" s="14"/>
      <c r="I72" s="5"/>
      <c r="J72" s="5"/>
      <c r="K72" s="5"/>
      <c r="L72" s="5"/>
      <c r="M72" s="5"/>
    </row>
    <row r="73" spans="1:13" s="15" customFormat="1" ht="13.5">
      <c r="A73" s="11"/>
      <c r="B73" s="12" t="s">
        <v>3</v>
      </c>
      <c r="C73" s="13">
        <f>C58+C59+C60+C61+C62+C63+C64+C65+C66+C67+C68+C69+C70+C71+C72</f>
        <v>25989.300000000007</v>
      </c>
      <c r="D73" s="13">
        <f>D58+D59+D60+D61+D62+D63+D64+D65+D66+D67+D68</f>
        <v>152.8</v>
      </c>
      <c r="E73" s="13">
        <f>E58+E59+E60+E61+E62+E63+E64+E65+E66+E67+E68</f>
        <v>152.8</v>
      </c>
      <c r="F73" s="5"/>
      <c r="G73" s="14"/>
      <c r="H73" s="14"/>
      <c r="I73" s="5"/>
      <c r="J73" s="5"/>
      <c r="K73" s="5"/>
      <c r="L73" s="5"/>
      <c r="M73" s="5"/>
    </row>
    <row r="74" spans="1:13" s="18" customFormat="1" ht="51.75" customHeight="1">
      <c r="A74" s="6" t="s">
        <v>18</v>
      </c>
      <c r="B74" s="7" t="s">
        <v>4</v>
      </c>
      <c r="C74" s="8">
        <v>44444.8</v>
      </c>
      <c r="D74" s="8">
        <v>44444.8</v>
      </c>
      <c r="E74" s="8">
        <v>44444.8</v>
      </c>
      <c r="F74" s="17"/>
      <c r="G74" s="5"/>
      <c r="H74" s="5"/>
      <c r="I74" s="5"/>
      <c r="J74" s="5"/>
      <c r="K74" s="5"/>
      <c r="L74" s="5"/>
      <c r="M74" s="5"/>
    </row>
    <row r="75" spans="1:13" s="18" customFormat="1" ht="28.5" customHeight="1">
      <c r="A75" s="6"/>
      <c r="B75" s="64" t="s">
        <v>100</v>
      </c>
      <c r="C75" s="8">
        <v>88.32</v>
      </c>
      <c r="D75" s="8">
        <v>0</v>
      </c>
      <c r="E75" s="8">
        <v>0</v>
      </c>
      <c r="F75" s="17"/>
      <c r="G75" s="5"/>
      <c r="H75" s="5"/>
      <c r="I75" s="5"/>
      <c r="J75" s="5"/>
      <c r="K75" s="5"/>
      <c r="L75" s="5"/>
      <c r="M75" s="5"/>
    </row>
    <row r="76" spans="1:13" s="15" customFormat="1" ht="13.5">
      <c r="A76" s="11"/>
      <c r="B76" s="12" t="s">
        <v>3</v>
      </c>
      <c r="C76" s="13">
        <f>C74+C75</f>
        <v>44533.12</v>
      </c>
      <c r="D76" s="13">
        <f>SUM(D74:D74)</f>
        <v>44444.8</v>
      </c>
      <c r="E76" s="13">
        <f>SUM(E74:E74)</f>
        <v>44444.8</v>
      </c>
      <c r="F76" s="5"/>
      <c r="G76" s="5"/>
      <c r="H76" s="5"/>
      <c r="I76" s="5"/>
      <c r="J76" s="5"/>
      <c r="K76" s="5"/>
      <c r="L76" s="5"/>
      <c r="M76" s="5"/>
    </row>
    <row r="77" spans="1:13" s="22" customFormat="1" ht="12.75">
      <c r="A77" s="19"/>
      <c r="B77" s="20" t="s">
        <v>5</v>
      </c>
      <c r="C77" s="21">
        <f>C28+C51+C57+C76+C73</f>
        <v>313623.07899999997</v>
      </c>
      <c r="D77" s="21">
        <f>D28+D51+D57+D76+D73</f>
        <v>220924.90000000002</v>
      </c>
      <c r="E77" s="21">
        <f>E28+E51+E57+E76+E73</f>
        <v>220922</v>
      </c>
      <c r="F77" s="5"/>
      <c r="G77" s="14"/>
      <c r="H77" s="5"/>
      <c r="I77" s="5"/>
      <c r="J77" s="5"/>
      <c r="K77" s="5"/>
      <c r="L77" s="5"/>
      <c r="M77" s="5"/>
    </row>
    <row r="78" spans="1:13" ht="64.5" customHeight="1">
      <c r="A78" s="83" t="s">
        <v>41</v>
      </c>
      <c r="B78" s="23" t="s">
        <v>6</v>
      </c>
      <c r="C78" s="8">
        <v>45.6</v>
      </c>
      <c r="D78" s="8">
        <v>42.6</v>
      </c>
      <c r="E78" s="8">
        <v>0</v>
      </c>
      <c r="F78" s="5"/>
      <c r="G78" s="5"/>
      <c r="H78" s="5"/>
      <c r="I78" s="5"/>
      <c r="J78" s="5"/>
      <c r="K78" s="5"/>
      <c r="L78" s="5"/>
      <c r="M78" s="5"/>
    </row>
    <row r="79" spans="1:13" ht="63" customHeight="1">
      <c r="A79" s="84"/>
      <c r="B79" s="16" t="s">
        <v>50</v>
      </c>
      <c r="C79" s="8">
        <v>0.403</v>
      </c>
      <c r="D79" s="8">
        <v>0.4</v>
      </c>
      <c r="E79" s="8">
        <v>0.4</v>
      </c>
      <c r="F79" s="5"/>
      <c r="G79" s="14"/>
      <c r="H79" s="14"/>
      <c r="I79" s="5"/>
      <c r="J79" s="5"/>
      <c r="K79" s="5"/>
      <c r="L79" s="5"/>
      <c r="M79" s="5"/>
    </row>
    <row r="80" spans="1:13" ht="51" customHeight="1">
      <c r="A80" s="61"/>
      <c r="B80" s="66" t="s">
        <v>60</v>
      </c>
      <c r="C80" s="8">
        <v>3.51</v>
      </c>
      <c r="D80" s="8">
        <v>0</v>
      </c>
      <c r="E80" s="8">
        <v>0</v>
      </c>
      <c r="F80" s="5"/>
      <c r="G80" s="14"/>
      <c r="H80" s="14"/>
      <c r="I80" s="5"/>
      <c r="J80" s="5"/>
      <c r="K80" s="5"/>
      <c r="L80" s="5"/>
      <c r="M80" s="5"/>
    </row>
    <row r="81" spans="1:13" ht="25.5" customHeight="1">
      <c r="A81" s="61"/>
      <c r="B81" s="63" t="s">
        <v>61</v>
      </c>
      <c r="C81" s="8">
        <v>47.94</v>
      </c>
      <c r="D81" s="8">
        <v>0</v>
      </c>
      <c r="E81" s="8">
        <v>0</v>
      </c>
      <c r="F81" s="5"/>
      <c r="G81" s="14"/>
      <c r="H81" s="14"/>
      <c r="I81" s="5"/>
      <c r="J81" s="5"/>
      <c r="K81" s="5"/>
      <c r="L81" s="5"/>
      <c r="M81" s="5"/>
    </row>
    <row r="82" spans="1:13" ht="63" customHeight="1">
      <c r="A82" s="61"/>
      <c r="B82" s="63" t="s">
        <v>62</v>
      </c>
      <c r="C82" s="8">
        <f>75+191+467.32</f>
        <v>733.3199999999999</v>
      </c>
      <c r="D82" s="8">
        <v>0</v>
      </c>
      <c r="E82" s="8">
        <v>0</v>
      </c>
      <c r="F82" s="5"/>
      <c r="G82" s="14"/>
      <c r="H82" s="14"/>
      <c r="I82" s="5"/>
      <c r="J82" s="5"/>
      <c r="K82" s="5"/>
      <c r="L82" s="5"/>
      <c r="M82" s="5"/>
    </row>
    <row r="83" spans="1:13" ht="37.5" customHeight="1">
      <c r="A83" s="67"/>
      <c r="B83" s="63" t="s">
        <v>67</v>
      </c>
      <c r="C83" s="8">
        <v>96.97</v>
      </c>
      <c r="D83" s="8">
        <v>0</v>
      </c>
      <c r="E83" s="8">
        <v>0</v>
      </c>
      <c r="F83" s="5"/>
      <c r="G83" s="14"/>
      <c r="H83" s="14"/>
      <c r="I83" s="5"/>
      <c r="J83" s="5"/>
      <c r="K83" s="5"/>
      <c r="L83" s="5"/>
      <c r="M83" s="5"/>
    </row>
    <row r="84" spans="1:13" ht="117.75" customHeight="1">
      <c r="A84" s="76"/>
      <c r="B84" s="63" t="s">
        <v>91</v>
      </c>
      <c r="C84" s="8">
        <v>12.42</v>
      </c>
      <c r="D84" s="8">
        <v>0</v>
      </c>
      <c r="E84" s="8">
        <v>0</v>
      </c>
      <c r="F84" s="5"/>
      <c r="G84" s="14"/>
      <c r="H84" s="14"/>
      <c r="I84" s="5"/>
      <c r="J84" s="5"/>
      <c r="K84" s="5"/>
      <c r="L84" s="5"/>
      <c r="M84" s="5"/>
    </row>
    <row r="85" spans="1:13" s="15" customFormat="1" ht="13.5">
      <c r="A85" s="24"/>
      <c r="B85" s="12" t="s">
        <v>3</v>
      </c>
      <c r="C85" s="13">
        <f>SUM(C78:C83)+C84</f>
        <v>940.1629999999999</v>
      </c>
      <c r="D85" s="13">
        <f>SUM(D78:D84)</f>
        <v>43</v>
      </c>
      <c r="E85" s="13">
        <f>SUM(E78:E80)</f>
        <v>0.4</v>
      </c>
      <c r="F85" s="5"/>
      <c r="G85" s="14"/>
      <c r="H85" s="14"/>
      <c r="I85" s="5"/>
      <c r="J85" s="5"/>
      <c r="K85" s="5"/>
      <c r="L85" s="5"/>
      <c r="M85" s="5"/>
    </row>
    <row r="86" spans="1:13" ht="67.5" customHeight="1">
      <c r="A86" s="83" t="s">
        <v>42</v>
      </c>
      <c r="B86" s="23" t="s">
        <v>6</v>
      </c>
      <c r="C86" s="8">
        <v>45.6</v>
      </c>
      <c r="D86" s="8">
        <v>42.6</v>
      </c>
      <c r="E86" s="8">
        <v>0</v>
      </c>
      <c r="F86" s="5"/>
      <c r="G86" s="25"/>
      <c r="H86" s="5"/>
      <c r="I86" s="5"/>
      <c r="J86" s="5"/>
      <c r="K86" s="5"/>
      <c r="L86" s="5"/>
      <c r="M86" s="5"/>
    </row>
    <row r="87" spans="1:13" ht="69.75" customHeight="1">
      <c r="A87" s="84"/>
      <c r="B87" s="75" t="s">
        <v>50</v>
      </c>
      <c r="C87" s="8">
        <v>0.604</v>
      </c>
      <c r="D87" s="8">
        <v>0.6</v>
      </c>
      <c r="E87" s="8">
        <v>0.6</v>
      </c>
      <c r="F87" s="5"/>
      <c r="G87" s="14"/>
      <c r="H87" s="14"/>
      <c r="I87" s="5"/>
      <c r="J87" s="5"/>
      <c r="K87" s="5"/>
      <c r="L87" s="5"/>
      <c r="M87" s="5"/>
    </row>
    <row r="88" spans="1:13" ht="30" customHeight="1">
      <c r="A88" s="61"/>
      <c r="B88" s="63" t="s">
        <v>61</v>
      </c>
      <c r="C88" s="8">
        <v>111.2</v>
      </c>
      <c r="D88" s="8">
        <v>0</v>
      </c>
      <c r="E88" s="8">
        <v>0</v>
      </c>
      <c r="F88" s="5"/>
      <c r="G88" s="14"/>
      <c r="H88" s="14"/>
      <c r="I88" s="5"/>
      <c r="J88" s="5"/>
      <c r="K88" s="5"/>
      <c r="L88" s="5"/>
      <c r="M88" s="5"/>
    </row>
    <row r="89" spans="1:13" ht="51" customHeight="1">
      <c r="A89" s="61"/>
      <c r="B89" s="66" t="s">
        <v>60</v>
      </c>
      <c r="C89" s="8">
        <v>5.72</v>
      </c>
      <c r="D89" s="8">
        <v>0</v>
      </c>
      <c r="E89" s="8">
        <v>0</v>
      </c>
      <c r="F89" s="5"/>
      <c r="G89" s="14"/>
      <c r="H89" s="14"/>
      <c r="I89" s="5"/>
      <c r="J89" s="5"/>
      <c r="K89" s="5"/>
      <c r="L89" s="5"/>
      <c r="M89" s="5"/>
    </row>
    <row r="90" spans="1:13" ht="69.75" customHeight="1">
      <c r="A90" s="61"/>
      <c r="B90" s="63" t="s">
        <v>62</v>
      </c>
      <c r="C90" s="8">
        <f>241+128</f>
        <v>369</v>
      </c>
      <c r="D90" s="8">
        <v>0</v>
      </c>
      <c r="E90" s="8">
        <v>0</v>
      </c>
      <c r="F90" s="5"/>
      <c r="G90" s="14"/>
      <c r="H90" s="14"/>
      <c r="I90" s="5"/>
      <c r="J90" s="5"/>
      <c r="K90" s="5"/>
      <c r="L90" s="5"/>
      <c r="M90" s="5"/>
    </row>
    <row r="91" spans="1:13" ht="52.5" customHeight="1">
      <c r="A91" s="73"/>
      <c r="B91" s="63" t="s">
        <v>88</v>
      </c>
      <c r="C91" s="8">
        <v>430.44</v>
      </c>
      <c r="D91" s="8">
        <v>0</v>
      </c>
      <c r="E91" s="8">
        <v>0</v>
      </c>
      <c r="F91" s="5"/>
      <c r="G91" s="14"/>
      <c r="H91" s="14"/>
      <c r="I91" s="5"/>
      <c r="J91" s="5"/>
      <c r="K91" s="5"/>
      <c r="L91" s="5"/>
      <c r="M91" s="5"/>
    </row>
    <row r="92" spans="1:13" ht="39.75" customHeight="1">
      <c r="A92" s="76"/>
      <c r="B92" s="79" t="s">
        <v>101</v>
      </c>
      <c r="C92" s="8">
        <v>399.95</v>
      </c>
      <c r="D92" s="8">
        <v>0</v>
      </c>
      <c r="E92" s="8">
        <v>0</v>
      </c>
      <c r="F92" s="5"/>
      <c r="G92" s="14"/>
      <c r="H92" s="14"/>
      <c r="I92" s="5"/>
      <c r="J92" s="5"/>
      <c r="K92" s="5"/>
      <c r="L92" s="5"/>
      <c r="M92" s="5"/>
    </row>
    <row r="93" spans="1:13" ht="115.5" customHeight="1">
      <c r="A93" s="76"/>
      <c r="B93" s="63" t="s">
        <v>91</v>
      </c>
      <c r="C93" s="8">
        <v>18.63</v>
      </c>
      <c r="D93" s="8">
        <v>0</v>
      </c>
      <c r="E93" s="8">
        <v>0</v>
      </c>
      <c r="F93" s="5"/>
      <c r="G93" s="14"/>
      <c r="H93" s="14"/>
      <c r="I93" s="5"/>
      <c r="J93" s="5"/>
      <c r="K93" s="5"/>
      <c r="L93" s="5"/>
      <c r="M93" s="5"/>
    </row>
    <row r="94" spans="1:13" s="15" customFormat="1" ht="13.5">
      <c r="A94" s="24"/>
      <c r="B94" s="12" t="s">
        <v>3</v>
      </c>
      <c r="C94" s="13">
        <f>SUM(C86:C93)</f>
        <v>1381.1440000000002</v>
      </c>
      <c r="D94" s="13">
        <f>SUM(D86:D93)</f>
        <v>43.2</v>
      </c>
      <c r="E94" s="13">
        <f>SUM(E86:E93)</f>
        <v>0.6</v>
      </c>
      <c r="F94" s="5"/>
      <c r="G94" s="14"/>
      <c r="H94" s="14"/>
      <c r="I94" s="5"/>
      <c r="J94" s="5"/>
      <c r="K94" s="5"/>
      <c r="L94" s="5"/>
      <c r="M94" s="5"/>
    </row>
    <row r="95" spans="1:13" ht="63.75">
      <c r="A95" s="83" t="s">
        <v>43</v>
      </c>
      <c r="B95" s="23" t="s">
        <v>6</v>
      </c>
      <c r="C95" s="8">
        <v>76.08</v>
      </c>
      <c r="D95" s="8">
        <v>70</v>
      </c>
      <c r="E95" s="8">
        <v>0</v>
      </c>
      <c r="F95" s="5"/>
      <c r="G95" s="5"/>
      <c r="H95" s="5"/>
      <c r="I95" s="5"/>
      <c r="J95" s="5"/>
      <c r="K95" s="5"/>
      <c r="L95" s="5"/>
      <c r="M95" s="5"/>
    </row>
    <row r="96" spans="1:13" ht="70.5" customHeight="1">
      <c r="A96" s="84"/>
      <c r="B96" s="16" t="s">
        <v>50</v>
      </c>
      <c r="C96" s="8">
        <v>2.216</v>
      </c>
      <c r="D96" s="8">
        <v>2.2</v>
      </c>
      <c r="E96" s="8">
        <v>2.2</v>
      </c>
      <c r="F96" s="5"/>
      <c r="G96" s="14"/>
      <c r="H96" s="14"/>
      <c r="I96" s="5"/>
      <c r="J96" s="5"/>
      <c r="K96" s="5"/>
      <c r="L96" s="5"/>
      <c r="M96" s="5"/>
    </row>
    <row r="97" spans="1:13" ht="27" customHeight="1">
      <c r="A97" s="61"/>
      <c r="B97" s="63" t="s">
        <v>61</v>
      </c>
      <c r="C97" s="8">
        <v>245.4</v>
      </c>
      <c r="D97" s="8">
        <v>0</v>
      </c>
      <c r="E97" s="8">
        <v>0</v>
      </c>
      <c r="F97" s="5"/>
      <c r="G97" s="14"/>
      <c r="H97" s="14"/>
      <c r="I97" s="5"/>
      <c r="J97" s="5"/>
      <c r="K97" s="5"/>
      <c r="L97" s="5"/>
      <c r="M97" s="5"/>
    </row>
    <row r="98" spans="1:13" ht="51" customHeight="1">
      <c r="A98" s="61"/>
      <c r="B98" s="66" t="s">
        <v>60</v>
      </c>
      <c r="C98" s="8">
        <v>18.77</v>
      </c>
      <c r="D98" s="8">
        <v>0</v>
      </c>
      <c r="E98" s="8">
        <v>0</v>
      </c>
      <c r="F98" s="5"/>
      <c r="G98" s="14"/>
      <c r="H98" s="14"/>
      <c r="I98" s="5"/>
      <c r="J98" s="5"/>
      <c r="K98" s="5"/>
      <c r="L98" s="5"/>
      <c r="M98" s="5"/>
    </row>
    <row r="99" spans="1:13" ht="51" customHeight="1">
      <c r="A99" s="61"/>
      <c r="B99" s="63" t="s">
        <v>63</v>
      </c>
      <c r="C99" s="8">
        <v>25</v>
      </c>
      <c r="D99" s="8">
        <v>0</v>
      </c>
      <c r="E99" s="8">
        <v>0</v>
      </c>
      <c r="F99" s="5"/>
      <c r="G99" s="14"/>
      <c r="H99" s="14"/>
      <c r="I99" s="5"/>
      <c r="J99" s="5"/>
      <c r="K99" s="5"/>
      <c r="L99" s="5"/>
      <c r="M99" s="5"/>
    </row>
    <row r="100" spans="1:13" ht="70.5" customHeight="1">
      <c r="A100" s="61"/>
      <c r="B100" s="63" t="s">
        <v>62</v>
      </c>
      <c r="C100" s="8">
        <f>183+102+170</f>
        <v>455</v>
      </c>
      <c r="D100" s="8">
        <v>0</v>
      </c>
      <c r="E100" s="8">
        <v>0</v>
      </c>
      <c r="F100" s="5"/>
      <c r="G100" s="14"/>
      <c r="H100" s="14"/>
      <c r="I100" s="5"/>
      <c r="J100" s="5"/>
      <c r="K100" s="5"/>
      <c r="L100" s="5"/>
      <c r="M100" s="5"/>
    </row>
    <row r="101" spans="1:13" ht="51" customHeight="1">
      <c r="A101" s="73"/>
      <c r="B101" s="63" t="s">
        <v>88</v>
      </c>
      <c r="C101" s="8">
        <v>490</v>
      </c>
      <c r="D101" s="8">
        <v>0</v>
      </c>
      <c r="E101" s="8">
        <v>0</v>
      </c>
      <c r="F101" s="5"/>
      <c r="G101" s="14"/>
      <c r="H101" s="14"/>
      <c r="I101" s="5"/>
      <c r="J101" s="5"/>
      <c r="K101" s="5"/>
      <c r="L101" s="5"/>
      <c r="M101" s="5"/>
    </row>
    <row r="102" spans="1:13" ht="114" customHeight="1">
      <c r="A102" s="76"/>
      <c r="B102" s="63" t="s">
        <v>91</v>
      </c>
      <c r="C102" s="8">
        <v>15.44</v>
      </c>
      <c r="D102" s="8">
        <v>0</v>
      </c>
      <c r="E102" s="8">
        <v>0</v>
      </c>
      <c r="F102" s="5"/>
      <c r="G102" s="14"/>
      <c r="H102" s="14"/>
      <c r="I102" s="5"/>
      <c r="J102" s="5"/>
      <c r="K102" s="5"/>
      <c r="L102" s="5"/>
      <c r="M102" s="5"/>
    </row>
    <row r="103" spans="1:13" s="15" customFormat="1" ht="13.5">
      <c r="A103" s="26"/>
      <c r="B103" s="11" t="s">
        <v>3</v>
      </c>
      <c r="C103" s="13">
        <f>SUM(C95:C101)+C102</f>
        <v>1327.906</v>
      </c>
      <c r="D103" s="13">
        <f>SUM(D95:D102)</f>
        <v>72.2</v>
      </c>
      <c r="E103" s="13">
        <f>SUM(E95:E102)</f>
        <v>2.2</v>
      </c>
      <c r="F103" s="5"/>
      <c r="G103" s="14"/>
      <c r="H103" s="14"/>
      <c r="I103" s="5"/>
      <c r="J103" s="5"/>
      <c r="K103" s="5"/>
      <c r="L103" s="5"/>
      <c r="M103" s="5"/>
    </row>
    <row r="104" spans="1:13" ht="63.75">
      <c r="A104" s="83" t="s">
        <v>44</v>
      </c>
      <c r="B104" s="23" t="s">
        <v>6</v>
      </c>
      <c r="C104" s="8">
        <v>76.08</v>
      </c>
      <c r="D104" s="8">
        <v>70</v>
      </c>
      <c r="E104" s="8">
        <v>0</v>
      </c>
      <c r="F104" s="5"/>
      <c r="G104" s="5"/>
      <c r="H104" s="5"/>
      <c r="I104" s="5"/>
      <c r="J104" s="5"/>
      <c r="K104" s="5"/>
      <c r="L104" s="5"/>
      <c r="M104" s="5"/>
    </row>
    <row r="105" spans="1:13" ht="63.75">
      <c r="A105" s="84"/>
      <c r="B105" s="16" t="s">
        <v>50</v>
      </c>
      <c r="C105" s="8">
        <v>2.216</v>
      </c>
      <c r="D105" s="8">
        <v>2.2</v>
      </c>
      <c r="E105" s="8">
        <v>2.2</v>
      </c>
      <c r="F105" s="5"/>
      <c r="G105" s="5"/>
      <c r="H105" s="5"/>
      <c r="I105" s="5"/>
      <c r="J105" s="5"/>
      <c r="K105" s="5"/>
      <c r="L105" s="5"/>
      <c r="M105" s="5"/>
    </row>
    <row r="106" spans="1:13" ht="25.5">
      <c r="A106" s="61"/>
      <c r="B106" s="63" t="s">
        <v>61</v>
      </c>
      <c r="C106" s="8">
        <v>174.46</v>
      </c>
      <c r="D106" s="8">
        <v>0</v>
      </c>
      <c r="E106" s="8">
        <v>0</v>
      </c>
      <c r="F106" s="5"/>
      <c r="G106" s="5"/>
      <c r="H106" s="5"/>
      <c r="I106" s="5"/>
      <c r="J106" s="5"/>
      <c r="K106" s="5"/>
      <c r="L106" s="5"/>
      <c r="M106" s="5"/>
    </row>
    <row r="107" spans="1:13" ht="51">
      <c r="A107" s="61"/>
      <c r="B107" s="66" t="s">
        <v>60</v>
      </c>
      <c r="C107" s="8">
        <v>21.22</v>
      </c>
      <c r="D107" s="8">
        <v>0</v>
      </c>
      <c r="E107" s="8">
        <v>0</v>
      </c>
      <c r="F107" s="5"/>
      <c r="G107" s="5"/>
      <c r="H107" s="5"/>
      <c r="I107" s="5"/>
      <c r="J107" s="5"/>
      <c r="K107" s="5"/>
      <c r="L107" s="5"/>
      <c r="M107" s="5"/>
    </row>
    <row r="108" spans="1:13" ht="63.75">
      <c r="A108" s="61"/>
      <c r="B108" s="63" t="s">
        <v>62</v>
      </c>
      <c r="C108" s="8">
        <f>232+76+252.47</f>
        <v>560.47</v>
      </c>
      <c r="D108" s="8">
        <v>0</v>
      </c>
      <c r="E108" s="8">
        <v>0</v>
      </c>
      <c r="F108" s="5"/>
      <c r="G108" s="5"/>
      <c r="H108" s="5"/>
      <c r="I108" s="5"/>
      <c r="J108" s="5"/>
      <c r="K108" s="5"/>
      <c r="L108" s="5"/>
      <c r="M108" s="5"/>
    </row>
    <row r="109" spans="1:13" ht="38.25">
      <c r="A109" s="67"/>
      <c r="B109" s="63" t="s">
        <v>67</v>
      </c>
      <c r="C109" s="8">
        <v>98.97</v>
      </c>
      <c r="D109" s="8">
        <v>0</v>
      </c>
      <c r="E109" s="8">
        <v>0</v>
      </c>
      <c r="F109" s="5"/>
      <c r="G109" s="5"/>
      <c r="H109" s="5"/>
      <c r="I109" s="5"/>
      <c r="J109" s="5"/>
      <c r="K109" s="5"/>
      <c r="L109" s="5"/>
      <c r="M109" s="5"/>
    </row>
    <row r="110" spans="1:13" ht="51">
      <c r="A110" s="73"/>
      <c r="B110" s="63" t="s">
        <v>89</v>
      </c>
      <c r="C110" s="8">
        <v>150</v>
      </c>
      <c r="D110" s="8">
        <v>0</v>
      </c>
      <c r="E110" s="8">
        <v>0</v>
      </c>
      <c r="F110" s="5"/>
      <c r="G110" s="5"/>
      <c r="H110" s="5"/>
      <c r="I110" s="5"/>
      <c r="J110" s="5"/>
      <c r="K110" s="5"/>
      <c r="L110" s="5"/>
      <c r="M110" s="5"/>
    </row>
    <row r="111" spans="1:13" ht="38.25">
      <c r="A111" s="76"/>
      <c r="B111" s="79" t="s">
        <v>101</v>
      </c>
      <c r="C111" s="8">
        <v>137.77</v>
      </c>
      <c r="D111" s="8">
        <v>0</v>
      </c>
      <c r="E111" s="8">
        <v>0</v>
      </c>
      <c r="F111" s="5"/>
      <c r="G111" s="5"/>
      <c r="H111" s="5"/>
      <c r="I111" s="5"/>
      <c r="J111" s="5"/>
      <c r="K111" s="5"/>
      <c r="L111" s="5"/>
      <c r="M111" s="5"/>
    </row>
    <row r="112" spans="1:13" ht="119.25" customHeight="1">
      <c r="A112" s="76"/>
      <c r="B112" s="63" t="s">
        <v>91</v>
      </c>
      <c r="C112" s="8">
        <v>19.05</v>
      </c>
      <c r="D112" s="8">
        <v>0</v>
      </c>
      <c r="E112" s="8">
        <v>0</v>
      </c>
      <c r="F112" s="5"/>
      <c r="G112" s="5"/>
      <c r="H112" s="5"/>
      <c r="I112" s="5"/>
      <c r="J112" s="5"/>
      <c r="K112" s="5"/>
      <c r="L112" s="5"/>
      <c r="M112" s="5"/>
    </row>
    <row r="113" spans="1:13" s="15" customFormat="1" ht="13.5">
      <c r="A113" s="26"/>
      <c r="B113" s="11" t="s">
        <v>3</v>
      </c>
      <c r="C113" s="13">
        <f>SUM(C104:C110)+C111</f>
        <v>1221.1860000000001</v>
      </c>
      <c r="D113" s="13">
        <f>SUM(D104:D112)</f>
        <v>72.2</v>
      </c>
      <c r="E113" s="13">
        <f>SUM(E104:E112)</f>
        <v>2.2</v>
      </c>
      <c r="F113" s="5"/>
      <c r="G113" s="14"/>
      <c r="H113" s="14"/>
      <c r="I113" s="5"/>
      <c r="J113" s="5"/>
      <c r="K113" s="5"/>
      <c r="L113" s="5"/>
      <c r="M113" s="5"/>
    </row>
    <row r="114" spans="1:13" ht="70.5" customHeight="1">
      <c r="A114" s="83" t="s">
        <v>45</v>
      </c>
      <c r="B114" s="23" t="s">
        <v>6</v>
      </c>
      <c r="C114" s="8">
        <v>45.6</v>
      </c>
      <c r="D114" s="8">
        <v>42.6</v>
      </c>
      <c r="E114" s="8">
        <v>0</v>
      </c>
      <c r="F114" s="5"/>
      <c r="G114" s="5"/>
      <c r="H114" s="5"/>
      <c r="I114" s="5"/>
      <c r="J114" s="5"/>
      <c r="K114" s="5"/>
      <c r="L114" s="5"/>
      <c r="M114" s="5"/>
    </row>
    <row r="115" spans="1:13" ht="67.5" customHeight="1">
      <c r="A115" s="84"/>
      <c r="B115" s="16" t="s">
        <v>50</v>
      </c>
      <c r="C115" s="8">
        <v>1.108</v>
      </c>
      <c r="D115" s="8">
        <v>1.1</v>
      </c>
      <c r="E115" s="8">
        <v>1.1</v>
      </c>
      <c r="F115" s="5"/>
      <c r="G115" s="5"/>
      <c r="H115" s="5"/>
      <c r="I115" s="5"/>
      <c r="J115" s="5"/>
      <c r="K115" s="5"/>
      <c r="L115" s="5"/>
      <c r="M115" s="5"/>
    </row>
    <row r="116" spans="1:13" ht="27.75" customHeight="1">
      <c r="A116" s="84"/>
      <c r="B116" s="63" t="s">
        <v>61</v>
      </c>
      <c r="C116" s="8">
        <v>155.29</v>
      </c>
      <c r="D116" s="8">
        <v>0</v>
      </c>
      <c r="E116" s="8">
        <v>0</v>
      </c>
      <c r="F116" s="5"/>
      <c r="G116" s="5"/>
      <c r="H116" s="5"/>
      <c r="I116" s="5"/>
      <c r="J116" s="5"/>
      <c r="K116" s="5"/>
      <c r="L116" s="5"/>
      <c r="M116" s="5"/>
    </row>
    <row r="117" spans="1:13" ht="51.75" customHeight="1">
      <c r="A117" s="84"/>
      <c r="B117" s="66" t="s">
        <v>60</v>
      </c>
      <c r="C117" s="8">
        <v>9.54</v>
      </c>
      <c r="D117" s="8">
        <v>0</v>
      </c>
      <c r="E117" s="8">
        <v>0</v>
      </c>
      <c r="F117" s="5"/>
      <c r="G117" s="5"/>
      <c r="H117" s="5"/>
      <c r="I117" s="5"/>
      <c r="J117" s="5"/>
      <c r="K117" s="5"/>
      <c r="L117" s="5"/>
      <c r="M117" s="5"/>
    </row>
    <row r="118" spans="1:13" ht="54" customHeight="1">
      <c r="A118" s="84"/>
      <c r="B118" s="63" t="s">
        <v>63</v>
      </c>
      <c r="C118" s="8">
        <v>50</v>
      </c>
      <c r="D118" s="8">
        <v>0</v>
      </c>
      <c r="E118" s="8">
        <v>0</v>
      </c>
      <c r="F118" s="5"/>
      <c r="G118" s="5"/>
      <c r="H118" s="5"/>
      <c r="I118" s="5"/>
      <c r="J118" s="5"/>
      <c r="K118" s="5"/>
      <c r="L118" s="5"/>
      <c r="M118" s="5"/>
    </row>
    <row r="119" spans="1:13" ht="67.5" customHeight="1">
      <c r="A119" s="85"/>
      <c r="B119" s="63" t="s">
        <v>62</v>
      </c>
      <c r="C119" s="8">
        <f>119+168+100</f>
        <v>387</v>
      </c>
      <c r="D119" s="8">
        <v>0</v>
      </c>
      <c r="E119" s="8">
        <v>0</v>
      </c>
      <c r="F119" s="5"/>
      <c r="G119" s="5"/>
      <c r="H119" s="5"/>
      <c r="I119" s="5"/>
      <c r="J119" s="5"/>
      <c r="K119" s="5"/>
      <c r="L119" s="5"/>
      <c r="M119" s="5"/>
    </row>
    <row r="120" spans="1:13" ht="38.25" customHeight="1">
      <c r="A120" s="77"/>
      <c r="B120" s="79" t="s">
        <v>101</v>
      </c>
      <c r="C120" s="8">
        <v>40.06</v>
      </c>
      <c r="D120" s="8">
        <v>0</v>
      </c>
      <c r="E120" s="8">
        <v>0</v>
      </c>
      <c r="F120" s="5"/>
      <c r="G120" s="5"/>
      <c r="H120" s="5"/>
      <c r="I120" s="5"/>
      <c r="J120" s="5"/>
      <c r="K120" s="5"/>
      <c r="L120" s="5"/>
      <c r="M120" s="5"/>
    </row>
    <row r="121" spans="1:13" ht="67.5" customHeight="1">
      <c r="A121" s="77"/>
      <c r="B121" s="63" t="s">
        <v>91</v>
      </c>
      <c r="C121" s="8">
        <v>15.34</v>
      </c>
      <c r="D121" s="8">
        <v>0</v>
      </c>
      <c r="E121" s="8">
        <v>0</v>
      </c>
      <c r="F121" s="5"/>
      <c r="G121" s="5"/>
      <c r="H121" s="5"/>
      <c r="I121" s="5"/>
      <c r="J121" s="5"/>
      <c r="K121" s="5"/>
      <c r="L121" s="5"/>
      <c r="M121" s="5"/>
    </row>
    <row r="122" spans="1:13" s="15" customFormat="1" ht="13.5">
      <c r="A122" s="26"/>
      <c r="B122" s="12" t="s">
        <v>3</v>
      </c>
      <c r="C122" s="13">
        <f>SUM(C114:C119)+C120+C121</f>
        <v>703.938</v>
      </c>
      <c r="D122" s="13">
        <f>SUM(D114:D121)</f>
        <v>43.7</v>
      </c>
      <c r="E122" s="13">
        <f>SUM(E114:E121)</f>
        <v>1.1</v>
      </c>
      <c r="F122" s="5"/>
      <c r="G122" s="14"/>
      <c r="H122" s="14"/>
      <c r="I122" s="5"/>
      <c r="J122" s="5"/>
      <c r="K122" s="5"/>
      <c r="L122" s="5"/>
      <c r="M122" s="5"/>
    </row>
    <row r="123" spans="1:13" ht="63.75">
      <c r="A123" s="83" t="s">
        <v>46</v>
      </c>
      <c r="B123" s="23" t="s">
        <v>6</v>
      </c>
      <c r="C123" s="8">
        <v>92.56</v>
      </c>
      <c r="D123" s="8">
        <v>83.9</v>
      </c>
      <c r="E123" s="8">
        <v>0</v>
      </c>
      <c r="F123" s="5"/>
      <c r="G123" s="5"/>
      <c r="H123" s="5"/>
      <c r="I123" s="5"/>
      <c r="J123" s="5"/>
      <c r="K123" s="5"/>
      <c r="L123" s="5"/>
      <c r="M123" s="5"/>
    </row>
    <row r="124" spans="1:13" ht="69" customHeight="1">
      <c r="A124" s="84"/>
      <c r="B124" s="16" t="s">
        <v>50</v>
      </c>
      <c r="C124" s="8">
        <v>4.432</v>
      </c>
      <c r="D124" s="8">
        <v>4.4</v>
      </c>
      <c r="E124" s="8">
        <v>4.4</v>
      </c>
      <c r="F124" s="5"/>
      <c r="G124" s="5"/>
      <c r="H124" s="5"/>
      <c r="I124" s="5"/>
      <c r="J124" s="5"/>
      <c r="K124" s="5"/>
      <c r="L124" s="5"/>
      <c r="M124" s="5"/>
    </row>
    <row r="125" spans="1:13" ht="26.25" customHeight="1">
      <c r="A125" s="61"/>
      <c r="B125" s="63" t="s">
        <v>61</v>
      </c>
      <c r="C125" s="8">
        <v>245.78</v>
      </c>
      <c r="D125" s="8">
        <v>0</v>
      </c>
      <c r="E125" s="8">
        <v>0</v>
      </c>
      <c r="F125" s="5"/>
      <c r="G125" s="5"/>
      <c r="H125" s="5"/>
      <c r="I125" s="5"/>
      <c r="J125" s="5"/>
      <c r="K125" s="5"/>
      <c r="L125" s="5"/>
      <c r="M125" s="5"/>
    </row>
    <row r="126" spans="1:13" ht="54.75" customHeight="1">
      <c r="A126" s="61"/>
      <c r="B126" s="66" t="s">
        <v>60</v>
      </c>
      <c r="C126" s="8">
        <v>40.43</v>
      </c>
      <c r="D126" s="8">
        <v>0</v>
      </c>
      <c r="E126" s="8">
        <v>0</v>
      </c>
      <c r="F126" s="5"/>
      <c r="G126" s="5"/>
      <c r="H126" s="5"/>
      <c r="I126" s="5"/>
      <c r="J126" s="5"/>
      <c r="K126" s="5"/>
      <c r="L126" s="5"/>
      <c r="M126" s="5"/>
    </row>
    <row r="127" spans="1:13" ht="69" customHeight="1">
      <c r="A127" s="61"/>
      <c r="B127" s="63" t="s">
        <v>62</v>
      </c>
      <c r="C127" s="8">
        <f>186+201+142</f>
        <v>529</v>
      </c>
      <c r="D127" s="8">
        <v>0</v>
      </c>
      <c r="E127" s="8">
        <v>0</v>
      </c>
      <c r="F127" s="5"/>
      <c r="G127" s="5"/>
      <c r="H127" s="5"/>
      <c r="I127" s="5"/>
      <c r="J127" s="5"/>
      <c r="K127" s="5"/>
      <c r="L127" s="5"/>
      <c r="M127" s="5"/>
    </row>
    <row r="128" spans="1:13" ht="50.25" customHeight="1">
      <c r="A128" s="73"/>
      <c r="B128" s="63" t="s">
        <v>90</v>
      </c>
      <c r="C128" s="8">
        <v>5000</v>
      </c>
      <c r="D128" s="8">
        <v>0</v>
      </c>
      <c r="E128" s="8">
        <v>0</v>
      </c>
      <c r="F128" s="5"/>
      <c r="G128" s="5"/>
      <c r="H128" s="5"/>
      <c r="I128" s="5"/>
      <c r="J128" s="5"/>
      <c r="K128" s="5"/>
      <c r="L128" s="5"/>
      <c r="M128" s="5"/>
    </row>
    <row r="129" spans="1:13" s="15" customFormat="1" ht="13.5">
      <c r="A129" s="26"/>
      <c r="B129" s="12" t="s">
        <v>3</v>
      </c>
      <c r="C129" s="13">
        <f>C123+C124+C125+C126+C127+C128</f>
        <v>5912.202</v>
      </c>
      <c r="D129" s="13">
        <f>D123+D124+D125+D126+D127</f>
        <v>88.30000000000001</v>
      </c>
      <c r="E129" s="13">
        <f>E123+E124+E125+E126+E127</f>
        <v>4.4</v>
      </c>
      <c r="F129" s="5"/>
      <c r="G129" s="14"/>
      <c r="H129" s="14"/>
      <c r="I129" s="5"/>
      <c r="J129" s="5"/>
      <c r="K129" s="5"/>
      <c r="L129" s="5"/>
      <c r="M129" s="5"/>
    </row>
    <row r="130" spans="1:13" ht="64.5" customHeight="1">
      <c r="A130" s="83" t="s">
        <v>47</v>
      </c>
      <c r="B130" s="23" t="s">
        <v>6</v>
      </c>
      <c r="C130" s="8">
        <v>304.88</v>
      </c>
      <c r="D130" s="8">
        <v>281.6</v>
      </c>
      <c r="E130" s="8">
        <v>0</v>
      </c>
      <c r="F130" s="5"/>
      <c r="G130" s="5"/>
      <c r="H130" s="5"/>
      <c r="I130" s="5"/>
      <c r="J130" s="5"/>
      <c r="K130" s="5"/>
      <c r="L130" s="5"/>
      <c r="M130" s="5"/>
    </row>
    <row r="131" spans="1:13" ht="67.5" customHeight="1">
      <c r="A131" s="84"/>
      <c r="B131" s="16" t="s">
        <v>50</v>
      </c>
      <c r="C131" s="8">
        <v>12.189</v>
      </c>
      <c r="D131" s="8">
        <v>12.1</v>
      </c>
      <c r="E131" s="8">
        <v>12.1</v>
      </c>
      <c r="F131" s="5"/>
      <c r="G131" s="14"/>
      <c r="H131" s="14"/>
      <c r="I131" s="5"/>
      <c r="J131" s="5"/>
      <c r="K131" s="5"/>
      <c r="L131" s="5"/>
      <c r="M131" s="5"/>
    </row>
    <row r="132" spans="1:13" ht="27" customHeight="1">
      <c r="A132" s="61"/>
      <c r="B132" s="63" t="s">
        <v>61</v>
      </c>
      <c r="C132" s="8">
        <v>1581.36</v>
      </c>
      <c r="D132" s="8">
        <v>0</v>
      </c>
      <c r="E132" s="8">
        <v>0</v>
      </c>
      <c r="F132" s="5"/>
      <c r="G132" s="14"/>
      <c r="H132" s="14"/>
      <c r="I132" s="5"/>
      <c r="J132" s="5"/>
      <c r="K132" s="5"/>
      <c r="L132" s="5"/>
      <c r="M132" s="5"/>
    </row>
    <row r="133" spans="1:13" ht="50.25" customHeight="1">
      <c r="A133" s="61"/>
      <c r="B133" s="66" t="s">
        <v>60</v>
      </c>
      <c r="C133" s="8">
        <v>102.46</v>
      </c>
      <c r="D133" s="8">
        <v>0</v>
      </c>
      <c r="E133" s="8">
        <v>0</v>
      </c>
      <c r="F133" s="5"/>
      <c r="G133" s="14"/>
      <c r="H133" s="14"/>
      <c r="I133" s="5"/>
      <c r="J133" s="5"/>
      <c r="K133" s="5"/>
      <c r="L133" s="5"/>
      <c r="M133" s="5"/>
    </row>
    <row r="134" spans="1:13" ht="67.5" customHeight="1">
      <c r="A134" s="61"/>
      <c r="B134" s="63" t="s">
        <v>64</v>
      </c>
      <c r="C134" s="8">
        <v>8500</v>
      </c>
      <c r="D134" s="8">
        <v>0</v>
      </c>
      <c r="E134" s="8">
        <v>0</v>
      </c>
      <c r="F134" s="5"/>
      <c r="G134" s="14"/>
      <c r="H134" s="14"/>
      <c r="I134" s="5"/>
      <c r="J134" s="5"/>
      <c r="K134" s="5"/>
      <c r="L134" s="5"/>
      <c r="M134" s="5"/>
    </row>
    <row r="135" spans="1:13" ht="53.25" customHeight="1">
      <c r="A135" s="61"/>
      <c r="B135" s="63" t="s">
        <v>63</v>
      </c>
      <c r="C135" s="8">
        <v>134.3</v>
      </c>
      <c r="D135" s="8">
        <v>0</v>
      </c>
      <c r="E135" s="8">
        <v>0</v>
      </c>
      <c r="F135" s="5"/>
      <c r="G135" s="14"/>
      <c r="H135" s="14"/>
      <c r="I135" s="5"/>
      <c r="J135" s="5"/>
      <c r="K135" s="5"/>
      <c r="L135" s="5"/>
      <c r="M135" s="5"/>
    </row>
    <row r="136" spans="1:13" ht="67.5" customHeight="1">
      <c r="A136" s="61"/>
      <c r="B136" s="63" t="s">
        <v>62</v>
      </c>
      <c r="C136" s="8">
        <f>35+150.7+185.81</f>
        <v>371.51</v>
      </c>
      <c r="D136" s="8">
        <v>0</v>
      </c>
      <c r="E136" s="8">
        <v>0</v>
      </c>
      <c r="F136" s="5"/>
      <c r="G136" s="14"/>
      <c r="H136" s="14"/>
      <c r="I136" s="5"/>
      <c r="J136" s="5"/>
      <c r="K136" s="5"/>
      <c r="L136" s="5"/>
      <c r="M136" s="5"/>
    </row>
    <row r="137" spans="1:13" ht="67.5" customHeight="1">
      <c r="A137" s="61"/>
      <c r="B137" s="66" t="s">
        <v>65</v>
      </c>
      <c r="C137" s="8">
        <v>64.4</v>
      </c>
      <c r="D137" s="8">
        <v>0</v>
      </c>
      <c r="E137" s="8">
        <v>0</v>
      </c>
      <c r="F137" s="5"/>
      <c r="G137" s="14"/>
      <c r="H137" s="14"/>
      <c r="I137" s="5"/>
      <c r="J137" s="5"/>
      <c r="K137" s="5"/>
      <c r="L137" s="5"/>
      <c r="M137" s="5"/>
    </row>
    <row r="138" spans="1:13" ht="75.75" customHeight="1">
      <c r="A138" s="61"/>
      <c r="B138" s="66" t="s">
        <v>66</v>
      </c>
      <c r="C138" s="8">
        <v>1780.1</v>
      </c>
      <c r="D138" s="8">
        <v>0</v>
      </c>
      <c r="E138" s="8">
        <v>0</v>
      </c>
      <c r="F138" s="5"/>
      <c r="G138" s="14"/>
      <c r="H138" s="14"/>
      <c r="I138" s="5"/>
      <c r="J138" s="5"/>
      <c r="K138" s="5"/>
      <c r="L138" s="5"/>
      <c r="M138" s="5"/>
    </row>
    <row r="139" spans="1:13" ht="43.5" customHeight="1">
      <c r="A139" s="76"/>
      <c r="B139" s="79" t="s">
        <v>101</v>
      </c>
      <c r="C139" s="8">
        <v>99.16</v>
      </c>
      <c r="D139" s="8">
        <v>0</v>
      </c>
      <c r="E139" s="8">
        <v>0</v>
      </c>
      <c r="F139" s="5"/>
      <c r="G139" s="14"/>
      <c r="H139" s="14"/>
      <c r="I139" s="5"/>
      <c r="J139" s="5"/>
      <c r="K139" s="5"/>
      <c r="L139" s="5"/>
      <c r="M139" s="5"/>
    </row>
    <row r="140" spans="1:13" ht="122.25" customHeight="1">
      <c r="A140" s="76"/>
      <c r="B140" s="63" t="s">
        <v>91</v>
      </c>
      <c r="C140" s="8">
        <v>26.18</v>
      </c>
      <c r="D140" s="8">
        <v>0</v>
      </c>
      <c r="E140" s="8">
        <v>0</v>
      </c>
      <c r="F140" s="5"/>
      <c r="G140" s="14"/>
      <c r="H140" s="14"/>
      <c r="I140" s="5"/>
      <c r="J140" s="5"/>
      <c r="K140" s="5"/>
      <c r="L140" s="5"/>
      <c r="M140" s="5"/>
    </row>
    <row r="141" spans="1:13" s="15" customFormat="1" ht="13.5">
      <c r="A141" s="26"/>
      <c r="B141" s="12" t="s">
        <v>3</v>
      </c>
      <c r="C141" s="13">
        <f>SUM(C130:C138)+C139+C140</f>
        <v>12976.538999999999</v>
      </c>
      <c r="D141" s="13">
        <f>SUM(D130:D140)</f>
        <v>293.70000000000005</v>
      </c>
      <c r="E141" s="13">
        <f>SUM(E130:E140)</f>
        <v>12.1</v>
      </c>
      <c r="F141" s="5"/>
      <c r="G141" s="14"/>
      <c r="H141" s="14"/>
      <c r="I141" s="5"/>
      <c r="J141" s="5"/>
      <c r="K141" s="5"/>
      <c r="L141" s="5"/>
      <c r="M141" s="5"/>
    </row>
    <row r="142" spans="1:13" ht="63.75">
      <c r="A142" s="83" t="s">
        <v>48</v>
      </c>
      <c r="B142" s="23" t="s">
        <v>6</v>
      </c>
      <c r="C142" s="8">
        <v>45.6</v>
      </c>
      <c r="D142" s="8">
        <v>42.6</v>
      </c>
      <c r="E142" s="8">
        <v>0</v>
      </c>
      <c r="F142" s="5"/>
      <c r="G142" s="5"/>
      <c r="H142" s="5"/>
      <c r="I142" s="5"/>
      <c r="J142" s="5"/>
      <c r="K142" s="5"/>
      <c r="L142" s="5"/>
      <c r="M142" s="5"/>
    </row>
    <row r="143" spans="1:13" ht="69" customHeight="1">
      <c r="A143" s="84"/>
      <c r="B143" s="16" t="s">
        <v>50</v>
      </c>
      <c r="C143" s="8">
        <v>1.309</v>
      </c>
      <c r="D143" s="8">
        <v>1.3</v>
      </c>
      <c r="E143" s="8">
        <v>1.3</v>
      </c>
      <c r="F143" s="5"/>
      <c r="G143" s="5"/>
      <c r="H143" s="5"/>
      <c r="I143" s="5"/>
      <c r="J143" s="5"/>
      <c r="K143" s="5"/>
      <c r="L143" s="5"/>
      <c r="M143" s="5"/>
    </row>
    <row r="144" spans="1:13" ht="27.75" customHeight="1">
      <c r="A144" s="61"/>
      <c r="B144" s="63" t="s">
        <v>61</v>
      </c>
      <c r="C144" s="8">
        <v>243.48</v>
      </c>
      <c r="D144" s="8">
        <v>0</v>
      </c>
      <c r="E144" s="8">
        <v>0</v>
      </c>
      <c r="F144" s="5"/>
      <c r="G144" s="5"/>
      <c r="H144" s="5"/>
      <c r="I144" s="5"/>
      <c r="J144" s="5"/>
      <c r="K144" s="5"/>
      <c r="L144" s="5"/>
      <c r="M144" s="5"/>
    </row>
    <row r="145" spans="1:13" ht="51.75" customHeight="1">
      <c r="A145" s="61"/>
      <c r="B145" s="66" t="s">
        <v>60</v>
      </c>
      <c r="C145" s="8">
        <v>12.33</v>
      </c>
      <c r="D145" s="8">
        <v>0</v>
      </c>
      <c r="E145" s="8">
        <v>0</v>
      </c>
      <c r="F145" s="5"/>
      <c r="G145" s="5"/>
      <c r="H145" s="5"/>
      <c r="I145" s="5"/>
      <c r="J145" s="5"/>
      <c r="K145" s="5"/>
      <c r="L145" s="5"/>
      <c r="M145" s="5"/>
    </row>
    <row r="146" spans="1:13" ht="69" customHeight="1">
      <c r="A146" s="61"/>
      <c r="B146" s="63" t="s">
        <v>62</v>
      </c>
      <c r="C146" s="8">
        <f>101+18</f>
        <v>119</v>
      </c>
      <c r="D146" s="8">
        <v>0</v>
      </c>
      <c r="E146" s="8">
        <v>0</v>
      </c>
      <c r="F146" s="5"/>
      <c r="G146" s="5"/>
      <c r="H146" s="5"/>
      <c r="I146" s="5"/>
      <c r="J146" s="5"/>
      <c r="K146" s="5"/>
      <c r="L146" s="5"/>
      <c r="M146" s="5"/>
    </row>
    <row r="147" spans="1:13" ht="39.75" customHeight="1">
      <c r="A147" s="76"/>
      <c r="B147" s="79" t="s">
        <v>101</v>
      </c>
      <c r="C147" s="8">
        <v>36</v>
      </c>
      <c r="D147" s="8">
        <v>0</v>
      </c>
      <c r="E147" s="8">
        <v>0</v>
      </c>
      <c r="F147" s="5"/>
      <c r="G147" s="5"/>
      <c r="H147" s="5"/>
      <c r="I147" s="5"/>
      <c r="J147" s="5"/>
      <c r="K147" s="5"/>
      <c r="L147" s="5"/>
      <c r="M147" s="5"/>
    </row>
    <row r="148" spans="1:13" ht="126.75" customHeight="1">
      <c r="A148" s="76"/>
      <c r="B148" s="63" t="s">
        <v>91</v>
      </c>
      <c r="C148" s="8">
        <v>17.51</v>
      </c>
      <c r="D148" s="8">
        <v>0</v>
      </c>
      <c r="E148" s="8">
        <v>0</v>
      </c>
      <c r="F148" s="5"/>
      <c r="G148" s="5"/>
      <c r="H148" s="5"/>
      <c r="I148" s="5"/>
      <c r="J148" s="5"/>
      <c r="K148" s="5"/>
      <c r="L148" s="5"/>
      <c r="M148" s="5"/>
    </row>
    <row r="149" spans="1:13" s="15" customFormat="1" ht="13.5">
      <c r="A149" s="27"/>
      <c r="B149" s="12" t="s">
        <v>3</v>
      </c>
      <c r="C149" s="13">
        <f>SUM(C142:C146)+C147+C148</f>
        <v>475.229</v>
      </c>
      <c r="D149" s="13">
        <f>SUM(D142:D148)</f>
        <v>43.9</v>
      </c>
      <c r="E149" s="13">
        <f>SUM(E142:E148)</f>
        <v>1.3</v>
      </c>
      <c r="F149" s="5"/>
      <c r="G149" s="14"/>
      <c r="H149" s="14"/>
      <c r="I149" s="5"/>
      <c r="J149" s="5"/>
      <c r="K149" s="5"/>
      <c r="L149" s="5"/>
      <c r="M149" s="5"/>
    </row>
    <row r="150" spans="1:13" s="15" customFormat="1" ht="63.75">
      <c r="A150" s="83" t="s">
        <v>49</v>
      </c>
      <c r="B150" s="23" t="s">
        <v>6</v>
      </c>
      <c r="C150" s="13">
        <v>45.6</v>
      </c>
      <c r="D150" s="13">
        <v>42.6</v>
      </c>
      <c r="E150" s="13">
        <v>0</v>
      </c>
      <c r="F150" s="5"/>
      <c r="G150" s="14"/>
      <c r="H150" s="14"/>
      <c r="I150" s="5"/>
      <c r="J150" s="5"/>
      <c r="K150" s="5"/>
      <c r="L150" s="5"/>
      <c r="M150" s="5"/>
    </row>
    <row r="151" spans="1:13" s="15" customFormat="1" ht="63.75">
      <c r="A151" s="84"/>
      <c r="B151" s="56" t="s">
        <v>50</v>
      </c>
      <c r="C151" s="13">
        <v>0.504</v>
      </c>
      <c r="D151" s="13">
        <v>0.5</v>
      </c>
      <c r="E151" s="13">
        <v>0.5</v>
      </c>
      <c r="F151" s="5"/>
      <c r="G151" s="14"/>
      <c r="H151" s="14"/>
      <c r="I151" s="5"/>
      <c r="J151" s="5"/>
      <c r="K151" s="5"/>
      <c r="L151" s="5"/>
      <c r="M151" s="5"/>
    </row>
    <row r="152" spans="1:13" s="15" customFormat="1" ht="25.5">
      <c r="A152" s="84"/>
      <c r="B152" s="63" t="s">
        <v>61</v>
      </c>
      <c r="C152" s="13">
        <v>78.61</v>
      </c>
      <c r="D152" s="13">
        <v>0</v>
      </c>
      <c r="E152" s="13">
        <v>0</v>
      </c>
      <c r="F152" s="5"/>
      <c r="G152" s="14"/>
      <c r="H152" s="14"/>
      <c r="I152" s="5"/>
      <c r="J152" s="5"/>
      <c r="K152" s="5"/>
      <c r="L152" s="5"/>
      <c r="M152" s="5"/>
    </row>
    <row r="153" spans="1:13" s="15" customFormat="1" ht="51">
      <c r="A153" s="84"/>
      <c r="B153" s="66" t="s">
        <v>60</v>
      </c>
      <c r="C153" s="13">
        <v>5.65</v>
      </c>
      <c r="D153" s="13">
        <v>0</v>
      </c>
      <c r="E153" s="13">
        <v>0</v>
      </c>
      <c r="F153" s="5"/>
      <c r="G153" s="14"/>
      <c r="H153" s="14"/>
      <c r="I153" s="5"/>
      <c r="J153" s="5"/>
      <c r="K153" s="5"/>
      <c r="L153" s="5"/>
      <c r="M153" s="5"/>
    </row>
    <row r="154" spans="1:13" s="15" customFormat="1" ht="63.75">
      <c r="A154" s="84"/>
      <c r="B154" s="63" t="s">
        <v>62</v>
      </c>
      <c r="C154" s="13">
        <f>148+167</f>
        <v>315</v>
      </c>
      <c r="D154" s="13">
        <v>0</v>
      </c>
      <c r="E154" s="13">
        <v>0</v>
      </c>
      <c r="F154" s="5"/>
      <c r="G154" s="14"/>
      <c r="H154" s="14"/>
      <c r="I154" s="5"/>
      <c r="J154" s="5"/>
      <c r="K154" s="5"/>
      <c r="L154" s="5"/>
      <c r="M154" s="5"/>
    </row>
    <row r="155" spans="1:13" s="15" customFormat="1" ht="38.25">
      <c r="A155" s="84"/>
      <c r="B155" s="79" t="s">
        <v>101</v>
      </c>
      <c r="C155" s="13">
        <v>65</v>
      </c>
      <c r="D155" s="13">
        <v>0</v>
      </c>
      <c r="E155" s="13">
        <v>0</v>
      </c>
      <c r="F155" s="5"/>
      <c r="G155" s="14"/>
      <c r="H155" s="14"/>
      <c r="I155" s="5"/>
      <c r="J155" s="5"/>
      <c r="K155" s="5"/>
      <c r="L155" s="5"/>
      <c r="M155" s="5"/>
    </row>
    <row r="156" spans="1:13" s="15" customFormat="1" ht="127.5">
      <c r="A156" s="84"/>
      <c r="B156" s="63" t="s">
        <v>91</v>
      </c>
      <c r="C156" s="13">
        <v>14.57</v>
      </c>
      <c r="D156" s="13">
        <v>0</v>
      </c>
      <c r="E156" s="13">
        <v>0</v>
      </c>
      <c r="F156" s="5"/>
      <c r="G156" s="14"/>
      <c r="H156" s="14"/>
      <c r="I156" s="5"/>
      <c r="J156" s="5"/>
      <c r="K156" s="5"/>
      <c r="L156" s="5"/>
      <c r="M156" s="5"/>
    </row>
    <row r="157" spans="1:13" ht="13.5">
      <c r="A157" s="85"/>
      <c r="B157" s="12" t="s">
        <v>3</v>
      </c>
      <c r="C157" s="28">
        <f>C150+C151+C152+C153+C154+C155+C156</f>
        <v>524.9340000000001</v>
      </c>
      <c r="D157" s="28">
        <f>D150+D151+D152+D153+D154</f>
        <v>43.1</v>
      </c>
      <c r="E157" s="28">
        <f>E150+E151+E152+E153+E154</f>
        <v>0.5</v>
      </c>
      <c r="F157" s="5"/>
      <c r="G157" s="5"/>
      <c r="H157" s="5"/>
      <c r="I157" s="5"/>
      <c r="J157" s="5"/>
      <c r="K157" s="5"/>
      <c r="L157" s="5"/>
      <c r="M157" s="5"/>
    </row>
    <row r="158" spans="1:13" ht="63.75">
      <c r="A158" s="83" t="s">
        <v>51</v>
      </c>
      <c r="B158" s="23" t="s">
        <v>6</v>
      </c>
      <c r="C158" s="57">
        <v>76.08</v>
      </c>
      <c r="D158" s="57">
        <v>70</v>
      </c>
      <c r="E158" s="58">
        <v>0</v>
      </c>
      <c r="F158" s="5"/>
      <c r="G158" s="5"/>
      <c r="H158" s="5"/>
      <c r="I158" s="5"/>
      <c r="J158" s="5"/>
      <c r="K158" s="5"/>
      <c r="L158" s="5"/>
      <c r="M158" s="5"/>
    </row>
    <row r="159" spans="1:13" ht="63.75">
      <c r="A159" s="84"/>
      <c r="B159" s="56" t="s">
        <v>50</v>
      </c>
      <c r="C159" s="57">
        <v>2.619</v>
      </c>
      <c r="D159" s="57">
        <v>2.6</v>
      </c>
      <c r="E159" s="57">
        <v>2.6</v>
      </c>
      <c r="F159" s="5"/>
      <c r="G159" s="5"/>
      <c r="H159" s="5"/>
      <c r="I159" s="5"/>
      <c r="J159" s="5"/>
      <c r="K159" s="5"/>
      <c r="L159" s="5"/>
      <c r="M159" s="5"/>
    </row>
    <row r="160" spans="1:13" ht="25.5">
      <c r="A160" s="84"/>
      <c r="B160" s="63" t="s">
        <v>61</v>
      </c>
      <c r="C160" s="57">
        <v>241.57</v>
      </c>
      <c r="D160" s="57">
        <v>0</v>
      </c>
      <c r="E160" s="57">
        <v>0</v>
      </c>
      <c r="F160" s="5"/>
      <c r="G160" s="5"/>
      <c r="H160" s="5"/>
      <c r="I160" s="5"/>
      <c r="J160" s="5"/>
      <c r="K160" s="5"/>
      <c r="L160" s="5"/>
      <c r="M160" s="5"/>
    </row>
    <row r="161" spans="1:13" ht="51">
      <c r="A161" s="84"/>
      <c r="B161" s="66" t="s">
        <v>60</v>
      </c>
      <c r="C161" s="57">
        <v>25.04</v>
      </c>
      <c r="D161" s="57">
        <v>0</v>
      </c>
      <c r="E161" s="57">
        <v>0</v>
      </c>
      <c r="F161" s="5"/>
      <c r="G161" s="5"/>
      <c r="H161" s="5"/>
      <c r="I161" s="5"/>
      <c r="J161" s="5"/>
      <c r="K161" s="5"/>
      <c r="L161" s="5"/>
      <c r="M161" s="5"/>
    </row>
    <row r="162" spans="1:13" ht="63.75">
      <c r="A162" s="84"/>
      <c r="B162" s="63" t="s">
        <v>62</v>
      </c>
      <c r="C162" s="57">
        <f>137+101</f>
        <v>238</v>
      </c>
      <c r="D162" s="57">
        <v>0</v>
      </c>
      <c r="E162" s="57">
        <v>0</v>
      </c>
      <c r="F162" s="5"/>
      <c r="G162" s="5"/>
      <c r="H162" s="5"/>
      <c r="I162" s="5"/>
      <c r="J162" s="5"/>
      <c r="K162" s="5"/>
      <c r="L162" s="5"/>
      <c r="M162" s="5"/>
    </row>
    <row r="163" spans="1:13" ht="38.25">
      <c r="A163" s="84"/>
      <c r="B163" s="79" t="s">
        <v>101</v>
      </c>
      <c r="C163" s="57">
        <v>42.68</v>
      </c>
      <c r="D163" s="57">
        <v>0</v>
      </c>
      <c r="E163" s="57">
        <v>0</v>
      </c>
      <c r="F163" s="5"/>
      <c r="G163" s="5"/>
      <c r="H163" s="5"/>
      <c r="I163" s="5"/>
      <c r="J163" s="5"/>
      <c r="K163" s="5"/>
      <c r="L163" s="5"/>
      <c r="M163" s="5"/>
    </row>
    <row r="164" spans="1:13" ht="127.5">
      <c r="A164" s="84"/>
      <c r="B164" s="63" t="s">
        <v>91</v>
      </c>
      <c r="C164" s="57">
        <v>20.88</v>
      </c>
      <c r="D164" s="57">
        <v>0</v>
      </c>
      <c r="E164" s="57">
        <v>0</v>
      </c>
      <c r="F164" s="5"/>
      <c r="G164" s="5"/>
      <c r="H164" s="5"/>
      <c r="I164" s="5"/>
      <c r="J164" s="5"/>
      <c r="K164" s="5"/>
      <c r="L164" s="5"/>
      <c r="M164" s="5"/>
    </row>
    <row r="165" spans="1:13" ht="13.5">
      <c r="A165" s="85"/>
      <c r="B165" s="12" t="s">
        <v>3</v>
      </c>
      <c r="C165" s="28">
        <f>C158+C159+C160+C161+C162+C163+C164</f>
        <v>646.8689999999999</v>
      </c>
      <c r="D165" s="28">
        <f>D158+D159+D160+D161+D162</f>
        <v>72.6</v>
      </c>
      <c r="E165" s="28">
        <f>E158+E159+E160+E161+E162</f>
        <v>2.6</v>
      </c>
      <c r="F165" s="5"/>
      <c r="G165" s="5"/>
      <c r="H165" s="5"/>
      <c r="I165" s="5"/>
      <c r="J165" s="5"/>
      <c r="K165" s="5"/>
      <c r="L165" s="5"/>
      <c r="M165" s="5"/>
    </row>
    <row r="166" spans="1:13" s="30" customFormat="1" ht="25.5" customHeight="1">
      <c r="A166" s="19"/>
      <c r="B166" s="20" t="s">
        <v>5</v>
      </c>
      <c r="C166" s="29">
        <f>C77+C85+C94+C103+C113+C122+C129+C141+C149+C157+C165</f>
        <v>339733.18899999995</v>
      </c>
      <c r="D166" s="29">
        <f>D77+D85+D94+D103+D113+D122+D129+D141+D149+D157+D165</f>
        <v>221740.80000000008</v>
      </c>
      <c r="E166" s="29">
        <f>E77+E85+E94+E103+E113+E122+E129+E141+E149+E157+E165</f>
        <v>220949.40000000002</v>
      </c>
      <c r="F166" s="5"/>
      <c r="G166" s="46"/>
      <c r="H166" s="14"/>
      <c r="I166" s="5"/>
      <c r="J166" s="5"/>
      <c r="K166" s="5"/>
      <c r="L166" s="5"/>
      <c r="M166" s="5"/>
    </row>
    <row r="167" spans="1:13" ht="11.25">
      <c r="A167" s="31"/>
      <c r="B167" s="32"/>
      <c r="C167" s="33"/>
      <c r="D167" s="32"/>
      <c r="E167" s="34"/>
      <c r="F167" s="5"/>
      <c r="G167" s="46"/>
      <c r="H167" s="5"/>
      <c r="I167" s="5"/>
      <c r="J167" s="5"/>
      <c r="K167" s="5"/>
      <c r="L167" s="5"/>
      <c r="M167" s="5"/>
    </row>
    <row r="168" spans="1:13" ht="0.75" customHeight="1">
      <c r="A168" s="3"/>
      <c r="B168" s="32"/>
      <c r="C168" s="33"/>
      <c r="D168" s="33"/>
      <c r="E168" s="34"/>
      <c r="F168" s="5"/>
      <c r="G168" s="35"/>
      <c r="H168" s="5"/>
      <c r="I168" s="5"/>
      <c r="J168" s="5"/>
      <c r="K168" s="5"/>
      <c r="L168" s="5"/>
      <c r="M168" s="5"/>
    </row>
    <row r="169" spans="1:13" ht="11.25" hidden="1">
      <c r="A169" s="3"/>
      <c r="B169" s="32"/>
      <c r="C169" s="33"/>
      <c r="D169" s="33"/>
      <c r="E169" s="33"/>
      <c r="F169" s="5"/>
      <c r="G169" s="5"/>
      <c r="H169" s="5"/>
      <c r="I169" s="5"/>
      <c r="J169" s="5"/>
      <c r="K169" s="5"/>
      <c r="L169" s="5"/>
      <c r="M169" s="5"/>
    </row>
    <row r="170" spans="1:13" ht="11.25" hidden="1">
      <c r="A170" s="3"/>
      <c r="B170" s="32"/>
      <c r="C170" s="33"/>
      <c r="D170" s="33"/>
      <c r="E170" s="34"/>
      <c r="F170" s="36"/>
      <c r="G170" s="5"/>
      <c r="H170" s="5"/>
      <c r="I170" s="5"/>
      <c r="J170" s="5"/>
      <c r="K170" s="5"/>
      <c r="L170" s="5"/>
      <c r="M170" s="5"/>
    </row>
    <row r="171" spans="1:13" ht="28.5" customHeight="1" hidden="1">
      <c r="A171" s="3"/>
      <c r="B171" s="32"/>
      <c r="C171" s="33"/>
      <c r="D171" s="33"/>
      <c r="E171" s="34"/>
      <c r="F171" s="36"/>
      <c r="G171" s="5"/>
      <c r="H171" s="5"/>
      <c r="I171" s="5"/>
      <c r="J171" s="5"/>
      <c r="K171" s="5"/>
      <c r="L171" s="5"/>
      <c r="M171" s="5"/>
    </row>
    <row r="172" spans="1:13" ht="42.75" customHeight="1" hidden="1">
      <c r="A172" s="3"/>
      <c r="B172" s="37" t="s">
        <v>7</v>
      </c>
      <c r="C172" s="38">
        <f aca="true" t="shared" si="0" ref="C172:E173">C78+C86+C95+C104+C114+C123+C130+C142</f>
        <v>732.0000000000001</v>
      </c>
      <c r="D172" s="38">
        <f t="shared" si="0"/>
        <v>675.9000000000001</v>
      </c>
      <c r="E172" s="38">
        <f t="shared" si="0"/>
        <v>0</v>
      </c>
      <c r="F172" s="36"/>
      <c r="G172" s="5"/>
      <c r="H172" s="5"/>
      <c r="I172" s="5"/>
      <c r="J172" s="5"/>
      <c r="K172" s="5"/>
      <c r="L172" s="5"/>
      <c r="M172" s="5"/>
    </row>
    <row r="173" spans="1:13" ht="54.75" customHeight="1" hidden="1">
      <c r="A173" s="3"/>
      <c r="B173" s="37" t="s">
        <v>8</v>
      </c>
      <c r="C173" s="38">
        <f t="shared" si="0"/>
        <v>24.477</v>
      </c>
      <c r="D173" s="38">
        <f t="shared" si="0"/>
        <v>24.3</v>
      </c>
      <c r="E173" s="38">
        <f t="shared" si="0"/>
        <v>24.3</v>
      </c>
      <c r="F173" s="36"/>
      <c r="G173" s="5"/>
      <c r="H173" s="5"/>
      <c r="I173" s="5"/>
      <c r="J173" s="5"/>
      <c r="K173" s="5"/>
      <c r="L173" s="5"/>
      <c r="M173" s="5"/>
    </row>
    <row r="174" spans="1:13" ht="22.5" hidden="1">
      <c r="A174" s="3"/>
      <c r="B174" s="37" t="s">
        <v>9</v>
      </c>
      <c r="C174" s="38" t="e">
        <f>#REF!+#REF!+#REF!+#REF!</f>
        <v>#REF!</v>
      </c>
      <c r="D174" s="38" t="e">
        <f>#REF!+#REF!+#REF!+#REF!</f>
        <v>#REF!</v>
      </c>
      <c r="E174" s="38" t="e">
        <f>#REF!+#REF!+#REF!+#REF!</f>
        <v>#REF!</v>
      </c>
      <c r="F174" s="36"/>
      <c r="G174" s="5"/>
      <c r="H174" s="5"/>
      <c r="I174" s="5"/>
      <c r="J174" s="5"/>
      <c r="K174" s="5"/>
      <c r="L174" s="5"/>
      <c r="M174" s="5"/>
    </row>
    <row r="175" spans="1:13" ht="22.5" hidden="1">
      <c r="A175" s="3"/>
      <c r="B175" s="37" t="s">
        <v>10</v>
      </c>
      <c r="C175" s="38" t="e">
        <f>#REF!+#REF!+#REF!+#REF!+#REF!+#REF!+#REF!+#REF!</f>
        <v>#REF!</v>
      </c>
      <c r="D175" s="39"/>
      <c r="E175" s="40"/>
      <c r="F175" s="5"/>
      <c r="G175" s="5"/>
      <c r="H175" s="5"/>
      <c r="I175" s="5"/>
      <c r="J175" s="5"/>
      <c r="K175" s="5"/>
      <c r="L175" s="5"/>
      <c r="M175" s="5"/>
    </row>
    <row r="176" spans="1:13" ht="11.25" hidden="1">
      <c r="A176" s="3"/>
      <c r="B176" s="32"/>
      <c r="C176" s="32"/>
      <c r="D176" s="32"/>
      <c r="E176" s="34"/>
      <c r="F176" s="5"/>
      <c r="G176" s="5"/>
      <c r="H176" s="5"/>
      <c r="I176" s="5"/>
      <c r="J176" s="5"/>
      <c r="K176" s="5"/>
      <c r="L176" s="5"/>
      <c r="M176" s="5"/>
    </row>
    <row r="177" spans="1:13" ht="11.25" hidden="1">
      <c r="A177" s="3"/>
      <c r="B177" s="32"/>
      <c r="C177" s="33">
        <f>C166+142894.3+20934.4+10320.4</f>
        <v>513882.289</v>
      </c>
      <c r="D177" s="33">
        <f>D166+114315.4+20934.4+8256.3</f>
        <v>365246.9000000001</v>
      </c>
      <c r="E177" s="34">
        <f>114315.4+20934.4+8256.3+E166</f>
        <v>364455.5</v>
      </c>
      <c r="F177" s="5"/>
      <c r="G177" s="5"/>
      <c r="H177" s="5"/>
      <c r="I177" s="5"/>
      <c r="J177" s="5"/>
      <c r="K177" s="5"/>
      <c r="L177" s="5"/>
      <c r="M177" s="5"/>
    </row>
    <row r="178" spans="1:13" ht="11.25" hidden="1">
      <c r="A178" s="3"/>
      <c r="B178" s="32"/>
      <c r="C178" s="32"/>
      <c r="D178" s="32"/>
      <c r="E178" s="34"/>
      <c r="F178" s="5"/>
      <c r="G178" s="5"/>
      <c r="H178" s="5"/>
      <c r="I178" s="5"/>
      <c r="J178" s="5"/>
      <c r="K178" s="5"/>
      <c r="L178" s="5"/>
      <c r="M178" s="5"/>
    </row>
    <row r="179" spans="1:13" s="41" customFormat="1" ht="11.25" hidden="1">
      <c r="A179" s="32"/>
      <c r="B179" s="32"/>
      <c r="C179" s="33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1.25" hidden="1">
      <c r="A180" s="3"/>
      <c r="B180" s="32"/>
      <c r="C180" s="33" t="e">
        <f>#REF!+#REF!+#REF!+#REF!+#REF!+#REF!+#REF!+#REF!</f>
        <v>#REF!</v>
      </c>
      <c r="D180" s="32"/>
      <c r="E180" s="34"/>
      <c r="F180" s="5"/>
      <c r="G180" s="5"/>
      <c r="H180" s="5"/>
      <c r="I180" s="5"/>
      <c r="J180" s="5"/>
      <c r="K180" s="5"/>
      <c r="L180" s="5"/>
      <c r="M180" s="5"/>
    </row>
    <row r="181" spans="1:13" ht="12">
      <c r="A181" s="42"/>
      <c r="B181" s="43"/>
      <c r="C181" s="47"/>
      <c r="D181" s="47"/>
      <c r="E181" s="48"/>
      <c r="F181" s="5"/>
      <c r="G181" s="5"/>
      <c r="H181" s="5"/>
      <c r="I181" s="5"/>
      <c r="J181" s="5"/>
      <c r="K181" s="5"/>
      <c r="L181" s="5"/>
      <c r="M181" s="5"/>
    </row>
    <row r="182" spans="1:13" ht="11.25">
      <c r="A182" s="3"/>
      <c r="B182" s="32"/>
      <c r="C182" s="49"/>
      <c r="D182" s="49"/>
      <c r="E182" s="48"/>
      <c r="F182" s="5"/>
      <c r="G182" s="5"/>
      <c r="H182" s="5"/>
      <c r="I182" s="5"/>
      <c r="J182" s="5"/>
      <c r="K182" s="5"/>
      <c r="L182" s="5"/>
      <c r="M182" s="5"/>
    </row>
    <row r="183" spans="3:5" ht="11.25">
      <c r="C183" s="50"/>
      <c r="D183" s="50"/>
      <c r="E183" s="50"/>
    </row>
    <row r="184" spans="3:5" ht="11.25">
      <c r="C184" s="50"/>
      <c r="D184" s="51"/>
      <c r="E184" s="52"/>
    </row>
    <row r="185" ht="15" customHeight="1">
      <c r="C185" s="44"/>
    </row>
    <row r="186" spans="3:5" ht="11.25">
      <c r="C186" s="54"/>
      <c r="D186" s="54"/>
      <c r="E186" s="54"/>
    </row>
  </sheetData>
  <sheetProtection/>
  <mergeCells count="19">
    <mergeCell ref="A150:A157"/>
    <mergeCell ref="A158:A165"/>
    <mergeCell ref="B1:E1"/>
    <mergeCell ref="B2:E2"/>
    <mergeCell ref="B3:E3"/>
    <mergeCell ref="A5:E5"/>
    <mergeCell ref="A6:E6"/>
    <mergeCell ref="A8:A14"/>
    <mergeCell ref="A29:A38"/>
    <mergeCell ref="A52:A57"/>
    <mergeCell ref="A58:A68"/>
    <mergeCell ref="A78:A79"/>
    <mergeCell ref="A142:A143"/>
    <mergeCell ref="A86:A87"/>
    <mergeCell ref="A95:A96"/>
    <mergeCell ref="A104:A105"/>
    <mergeCell ref="A123:A124"/>
    <mergeCell ref="A130:A131"/>
    <mergeCell ref="A114:A11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2019-04-30T06:00:23Z</cp:lastPrinted>
  <dcterms:created xsi:type="dcterms:W3CDTF">2017-10-17T02:59:02Z</dcterms:created>
  <dcterms:modified xsi:type="dcterms:W3CDTF">2019-12-26T09:50:08Z</dcterms:modified>
  <cp:category/>
  <cp:version/>
  <cp:contentType/>
  <cp:contentStatus/>
</cp:coreProperties>
</file>